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5" windowWidth="15480" windowHeight="11400" tabRatio="553"/>
  </bookViews>
  <sheets>
    <sheet name="INDICADORES 2018 (OK)" sheetId="16" r:id="rId1"/>
  </sheets>
  <definedNames>
    <definedName name="_xlnm.Print_Area" localSheetId="0">'INDICADORES 2018 (OK)'!$A$1:$AE$49</definedName>
    <definedName name="_xlnm.Print_Titles" localSheetId="0">'INDICADORES 2018 (OK)'!$9:$10</definedName>
  </definedNames>
  <calcPr calcId="145621"/>
</workbook>
</file>

<file path=xl/calcChain.xml><?xml version="1.0" encoding="utf-8"?>
<calcChain xmlns="http://schemas.openxmlformats.org/spreadsheetml/2006/main">
  <c r="Z48" i="16" l="1"/>
  <c r="AA45" i="16"/>
  <c r="Y45" i="16"/>
  <c r="Z46" i="16"/>
  <c r="Z41" i="16"/>
  <c r="AA34" i="16"/>
  <c r="Y34" i="16"/>
  <c r="AA32" i="16" l="1"/>
  <c r="Y32" i="16"/>
  <c r="Z33" i="16"/>
  <c r="AA30" i="16"/>
  <c r="Y30" i="16"/>
  <c r="Z30" i="16"/>
  <c r="AA28" i="16"/>
  <c r="Y28" i="16"/>
  <c r="X29" i="16"/>
  <c r="Z29" i="16"/>
  <c r="Z27" i="16"/>
  <c r="Z26" i="16"/>
  <c r="AA26" i="16" s="1"/>
  <c r="AA24" i="16"/>
  <c r="Y24" i="16"/>
  <c r="AA22" i="16" l="1"/>
  <c r="Y22" i="16"/>
  <c r="Z23" i="16"/>
  <c r="AA17" i="16" l="1"/>
  <c r="Y17" i="16"/>
  <c r="AA15" i="16"/>
  <c r="Y15" i="16"/>
  <c r="AA13" i="16" l="1"/>
  <c r="Y13" i="16"/>
  <c r="Z14" i="16"/>
  <c r="Z15" i="16"/>
  <c r="Z13" i="16"/>
  <c r="AA11" i="16"/>
  <c r="Y11" i="16"/>
  <c r="Y38" i="16" l="1"/>
  <c r="W38" i="16"/>
  <c r="Y36" i="16"/>
  <c r="W36" i="16"/>
  <c r="W34" i="16"/>
  <c r="W24" i="16"/>
  <c r="W17" i="16"/>
  <c r="W11" i="16"/>
  <c r="X48" i="16"/>
  <c r="Y47" i="16" s="1"/>
  <c r="X46" i="16"/>
  <c r="X41" i="16"/>
  <c r="Y40" i="16" s="1"/>
  <c r="X33" i="16" l="1"/>
  <c r="X30" i="16"/>
  <c r="X26" i="16" l="1"/>
  <c r="Y26" i="16" s="1"/>
  <c r="X27" i="16"/>
  <c r="X23" i="16" l="1"/>
  <c r="X15" i="16" l="1"/>
  <c r="X13" i="16"/>
  <c r="X14" i="16" s="1"/>
  <c r="V23" i="16" l="1"/>
  <c r="W22" i="16" s="1"/>
  <c r="V15" i="16" l="1"/>
  <c r="W15" i="16" s="1"/>
  <c r="V13" i="16"/>
  <c r="V14" i="16" s="1"/>
  <c r="W13" i="16" s="1"/>
  <c r="U11" i="16"/>
  <c r="W49" i="16" l="1"/>
  <c r="U49" i="16"/>
  <c r="V48" i="16"/>
  <c r="W47" i="16" s="1"/>
  <c r="V46" i="16"/>
  <c r="W45" i="16" s="1"/>
  <c r="V41" i="16" l="1"/>
  <c r="W40" i="16" s="1"/>
  <c r="U38" i="16"/>
  <c r="U36" i="16" l="1"/>
  <c r="U34" i="16"/>
  <c r="V33" i="16" l="1"/>
  <c r="W32" i="16" s="1"/>
  <c r="V30" i="16"/>
  <c r="W30" i="16" s="1"/>
  <c r="V29" i="16"/>
  <c r="W28" i="16" s="1"/>
  <c r="V27" i="16"/>
  <c r="U24" i="16"/>
  <c r="U17" i="16"/>
  <c r="V26" i="16" l="1"/>
  <c r="W26" i="16" s="1"/>
  <c r="S38" i="16"/>
  <c r="S36" i="16"/>
  <c r="S34" i="16"/>
  <c r="S24" i="16"/>
  <c r="S17" i="16"/>
  <c r="S11" i="16"/>
  <c r="T48" i="16"/>
  <c r="U47" i="16" s="1"/>
  <c r="T46" i="16" l="1"/>
  <c r="U45" i="16" s="1"/>
  <c r="T41" i="16"/>
  <c r="U40" i="16" s="1"/>
  <c r="T33" i="16" l="1"/>
  <c r="U32" i="16" s="1"/>
  <c r="T30" i="16" l="1"/>
  <c r="U30" i="16" s="1"/>
  <c r="T29" i="16"/>
  <c r="T27" i="16"/>
  <c r="T26" i="16" l="1"/>
  <c r="U26" i="16" s="1"/>
  <c r="U28" i="16"/>
  <c r="T23" i="16"/>
  <c r="U22" i="16" s="1"/>
  <c r="T15" i="16" l="1"/>
  <c r="U15" i="16" s="1"/>
  <c r="T13" i="16"/>
  <c r="T14" i="16" s="1"/>
  <c r="U13" i="16" s="1"/>
  <c r="AD50" i="16" l="1"/>
  <c r="AD49" i="16"/>
  <c r="AC49" i="16"/>
  <c r="AA49" i="16"/>
  <c r="Y49" i="16"/>
  <c r="S49" i="16"/>
  <c r="Q49" i="16"/>
  <c r="O49" i="16"/>
  <c r="M49" i="16"/>
  <c r="K49" i="16"/>
  <c r="I49" i="16"/>
  <c r="G49" i="16"/>
  <c r="R48" i="16"/>
  <c r="S47" i="16" s="1"/>
  <c r="P48" i="16"/>
  <c r="Q47" i="16" s="1"/>
  <c r="N48" i="16"/>
  <c r="O47" i="16" s="1"/>
  <c r="L48" i="16"/>
  <c r="J48" i="16"/>
  <c r="K47" i="16" s="1"/>
  <c r="H48" i="16"/>
  <c r="F48" i="16"/>
  <c r="G47" i="16" s="1"/>
  <c r="AD47" i="16"/>
  <c r="I47" i="16"/>
  <c r="R46" i="16"/>
  <c r="S45" i="16" s="1"/>
  <c r="P46" i="16"/>
  <c r="Q45" i="16" s="1"/>
  <c r="N46" i="16"/>
  <c r="O45" i="16" s="1"/>
  <c r="L46" i="16"/>
  <c r="M45" i="16" s="1"/>
  <c r="J46" i="16"/>
  <c r="K45" i="16" s="1"/>
  <c r="H46" i="16"/>
  <c r="I45" i="16" s="1"/>
  <c r="F46" i="16"/>
  <c r="AD45" i="16"/>
  <c r="R41" i="16"/>
  <c r="S40" i="16" s="1"/>
  <c r="P41" i="16"/>
  <c r="Q40" i="16" s="1"/>
  <c r="N41" i="16"/>
  <c r="O40" i="16" s="1"/>
  <c r="L41" i="16"/>
  <c r="J41" i="16"/>
  <c r="K40" i="16" s="1"/>
  <c r="H41" i="16"/>
  <c r="I40" i="16" s="1"/>
  <c r="F41" i="16"/>
  <c r="AD40" i="16"/>
  <c r="M40" i="16"/>
  <c r="AD39" i="16"/>
  <c r="AD38" i="16"/>
  <c r="Q38" i="16"/>
  <c r="O38" i="16"/>
  <c r="M38" i="16"/>
  <c r="K38" i="16"/>
  <c r="I38" i="16"/>
  <c r="G38" i="16"/>
  <c r="AD37" i="16"/>
  <c r="AD36" i="16"/>
  <c r="Q36" i="16"/>
  <c r="O36" i="16"/>
  <c r="M36" i="16"/>
  <c r="K36" i="16"/>
  <c r="I36" i="16"/>
  <c r="G36" i="16"/>
  <c r="AD35" i="16"/>
  <c r="AD34" i="16"/>
  <c r="Q34" i="16"/>
  <c r="O34" i="16"/>
  <c r="M34" i="16"/>
  <c r="K34" i="16"/>
  <c r="I34" i="16"/>
  <c r="G34" i="16"/>
  <c r="R33" i="16"/>
  <c r="S32" i="16" s="1"/>
  <c r="P33" i="16"/>
  <c r="Q32" i="16" s="1"/>
  <c r="N33" i="16"/>
  <c r="O32" i="16" s="1"/>
  <c r="L33" i="16"/>
  <c r="M32" i="16" s="1"/>
  <c r="J33" i="16"/>
  <c r="H33" i="16"/>
  <c r="I32" i="16" s="1"/>
  <c r="F33" i="16"/>
  <c r="AD32" i="16"/>
  <c r="K32" i="16"/>
  <c r="G32" i="16"/>
  <c r="AD31" i="16"/>
  <c r="R30" i="16"/>
  <c r="S30" i="16" s="1"/>
  <c r="P30" i="16"/>
  <c r="Q30" i="16" s="1"/>
  <c r="N30" i="16"/>
  <c r="O30" i="16" s="1"/>
  <c r="L30" i="16"/>
  <c r="M30" i="16" s="1"/>
  <c r="J30" i="16"/>
  <c r="K30" i="16" s="1"/>
  <c r="H30" i="16"/>
  <c r="I30" i="16" s="1"/>
  <c r="F30" i="16"/>
  <c r="G30" i="16" s="1"/>
  <c r="R29" i="16"/>
  <c r="P29" i="16"/>
  <c r="N29" i="16"/>
  <c r="N26" i="16" s="1"/>
  <c r="L29" i="16"/>
  <c r="J29" i="16"/>
  <c r="H29" i="16"/>
  <c r="H26" i="16" s="1"/>
  <c r="F29" i="16"/>
  <c r="AD28" i="16"/>
  <c r="R27" i="16"/>
  <c r="P27" i="16"/>
  <c r="N27" i="16"/>
  <c r="L27" i="16"/>
  <c r="J27" i="16"/>
  <c r="H27" i="16"/>
  <c r="F27" i="16"/>
  <c r="I26" i="16"/>
  <c r="AD25" i="16"/>
  <c r="AD24" i="16"/>
  <c r="Q24" i="16"/>
  <c r="O24" i="16"/>
  <c r="M24" i="16"/>
  <c r="K24" i="16"/>
  <c r="I24" i="16"/>
  <c r="G24" i="16"/>
  <c r="R23" i="16"/>
  <c r="S22" i="16" s="1"/>
  <c r="P23" i="16"/>
  <c r="Q22" i="16" s="1"/>
  <c r="N23" i="16"/>
  <c r="O22" i="16" s="1"/>
  <c r="L23" i="16"/>
  <c r="J23" i="16"/>
  <c r="H23" i="16"/>
  <c r="I22" i="16" s="1"/>
  <c r="F23" i="16"/>
  <c r="G22" i="16" s="1"/>
  <c r="AD22" i="16"/>
  <c r="M22" i="16"/>
  <c r="K22" i="16"/>
  <c r="AD18" i="16"/>
  <c r="AD17" i="16"/>
  <c r="Q17" i="16"/>
  <c r="O17" i="16"/>
  <c r="M17" i="16"/>
  <c r="K17" i="16"/>
  <c r="I17" i="16"/>
  <c r="G17" i="16"/>
  <c r="AD16" i="16"/>
  <c r="R15" i="16"/>
  <c r="S15" i="16" s="1"/>
  <c r="P15" i="16"/>
  <c r="Q15" i="16" s="1"/>
  <c r="N15" i="16"/>
  <c r="O15" i="16" s="1"/>
  <c r="L15" i="16"/>
  <c r="M15" i="16" s="1"/>
  <c r="K15" i="16"/>
  <c r="J15" i="16"/>
  <c r="H15" i="16"/>
  <c r="I15" i="16" s="1"/>
  <c r="G15" i="16"/>
  <c r="F15" i="16"/>
  <c r="R13" i="16"/>
  <c r="R14" i="16" s="1"/>
  <c r="S13" i="16" s="1"/>
  <c r="P13" i="16"/>
  <c r="P14" i="16" s="1"/>
  <c r="Q13" i="16" s="1"/>
  <c r="N13" i="16"/>
  <c r="N14" i="16" s="1"/>
  <c r="O13" i="16" s="1"/>
  <c r="L13" i="16"/>
  <c r="L14" i="16" s="1"/>
  <c r="M13" i="16" s="1"/>
  <c r="J13" i="16"/>
  <c r="J14" i="16" s="1"/>
  <c r="K13" i="16" s="1"/>
  <c r="H13" i="16"/>
  <c r="F13" i="16"/>
  <c r="F14" i="16" s="1"/>
  <c r="AD12" i="16"/>
  <c r="AD11" i="16"/>
  <c r="Q11" i="16"/>
  <c r="O11" i="16"/>
  <c r="M11" i="16"/>
  <c r="K11" i="16"/>
  <c r="I11" i="16"/>
  <c r="G11" i="16"/>
  <c r="AD13" i="16" l="1"/>
  <c r="AE17" i="16"/>
  <c r="O26" i="16"/>
  <c r="O28" i="16"/>
  <c r="K28" i="16"/>
  <c r="J26" i="16"/>
  <c r="K26" i="16" s="1"/>
  <c r="S28" i="16"/>
  <c r="R26" i="16"/>
  <c r="S26" i="16" s="1"/>
  <c r="AD41" i="16"/>
  <c r="AE40" i="16" s="1"/>
  <c r="H14" i="16"/>
  <c r="I13" i="16" s="1"/>
  <c r="L26" i="16"/>
  <c r="M26" i="16" s="1"/>
  <c r="G28" i="16"/>
  <c r="F26" i="16"/>
  <c r="AD33" i="16"/>
  <c r="AE32" i="16" s="1"/>
  <c r="AD48" i="16"/>
  <c r="AE47" i="16" s="1"/>
  <c r="AD27" i="16"/>
  <c r="I28" i="16"/>
  <c r="Q28" i="16"/>
  <c r="P26" i="16"/>
  <c r="Q26" i="16" s="1"/>
  <c r="AD46" i="16"/>
  <c r="AE45" i="16" s="1"/>
  <c r="AE11" i="16"/>
  <c r="AE34" i="16"/>
  <c r="AE49" i="16"/>
  <c r="AE38" i="16"/>
  <c r="AE36" i="16"/>
  <c r="AE24" i="16"/>
  <c r="M28" i="16"/>
  <c r="AD14" i="16"/>
  <c r="G13" i="16"/>
  <c r="AD30" i="16"/>
  <c r="AE30" i="16" s="1"/>
  <c r="G45" i="16"/>
  <c r="M47" i="16"/>
  <c r="AD15" i="16"/>
  <c r="AE15" i="16" s="1"/>
  <c r="AD29" i="16"/>
  <c r="AE28" i="16" s="1"/>
  <c r="AD23" i="16"/>
  <c r="AE22" i="16" s="1"/>
  <c r="G40" i="16"/>
  <c r="AE13" i="16" l="1"/>
  <c r="AD26" i="16"/>
  <c r="AE26" i="16" s="1"/>
  <c r="AF31" i="16"/>
  <c r="G26" i="16"/>
</calcChain>
</file>

<file path=xl/comments1.xml><?xml version="1.0" encoding="utf-8"?>
<comments xmlns="http://schemas.openxmlformats.org/spreadsheetml/2006/main">
  <authors>
    <author>LUIS PEDRO VALERIANO ARTEAGA</author>
  </authors>
  <commentList>
    <comment ref="F1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H1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L1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P1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T1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X1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B1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1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H1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L1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P1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T1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X1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B1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1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H1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L1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P1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T1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X1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B1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1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H1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L1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P1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T1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X1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B1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1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H1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L1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P1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T1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X1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B1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1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H1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L1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P1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T1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X1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B1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1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H1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L1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P1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T1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X1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B1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1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H1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L1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P1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T1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X1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B1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2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H2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L2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P2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T2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X2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B2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2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H2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L2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P2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T2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X2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B2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2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H2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L2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P2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T2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X2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B2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2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H2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L2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P2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T2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X2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B2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2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H2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L2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P2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T2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X2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B2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2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H2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L2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P2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T2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X2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B2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2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H2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L2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P2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T2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X2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B2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2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H2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L2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P2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T2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X2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B2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3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H3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L3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P3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T3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X3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B3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3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H3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L3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P3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T3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X3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B3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3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H3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L3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P3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T3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X3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B3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3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H3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L3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P3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T3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X3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B3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3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H3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L3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P3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T3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X3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B3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3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H3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L3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P3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T3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X3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B3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3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H3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L3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P3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T3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X3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B3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3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H3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L3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P3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T3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X3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B3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3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H3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L3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P3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T3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X3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B3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3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H3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L3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P3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T3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X3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B3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4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H4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L4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P4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T4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X4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B4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4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H4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L4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P4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T4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X4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B4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4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H4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L4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P4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T4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X4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B4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4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H4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L4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P4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T4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X4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B4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4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H4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L4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P4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T4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X4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B4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4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H4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L4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P4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T4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X4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B4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4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H4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L4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P4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T4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X4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B4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F5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H5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L5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P5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T5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X5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B5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0" authorId="0">
      <text>
        <r>
          <rPr>
            <sz val="9"/>
            <color indexed="81"/>
            <rFont val="Tahoma"/>
            <family val="2"/>
          </rPr>
          <t>Ingresar Numerador</t>
        </r>
      </text>
    </comment>
  </commentList>
</comments>
</file>

<file path=xl/sharedStrings.xml><?xml version="1.0" encoding="utf-8"?>
<sst xmlns="http://schemas.openxmlformats.org/spreadsheetml/2006/main" count="181" uniqueCount="97">
  <si>
    <t>N° egresos</t>
  </si>
  <si>
    <t>EPICRISIS/Hoja de Egresos, Cuaderno de Registro de Ingresos y Egresos de Pacientes</t>
  </si>
  <si>
    <t>N° egresos por defunción hospitalaria (fallecidos después de 48 horas de admisión al hospital, servicio o especialidad)</t>
  </si>
  <si>
    <t>Modulo de Mortalidad Hospitalaria, Registro de Patología, Historia Clínica, Certificados de Defunción</t>
  </si>
  <si>
    <t>Tasa Neta de Mortalidad   (Factor: 100)</t>
  </si>
  <si>
    <t>EPICRISIS/Hoja de Egresos</t>
  </si>
  <si>
    <t>Total de pacientes con infecciones intrahospitalarias</t>
  </si>
  <si>
    <t>Epidemiologia, Formatos de Registros de Infecciones Intrahospitalarias</t>
  </si>
  <si>
    <t>Porcentaje de Infecciones Intrahospitalarias      (Factor: 100)</t>
  </si>
  <si>
    <t>Valor</t>
  </si>
  <si>
    <t>Variables</t>
  </si>
  <si>
    <t>Fuente</t>
  </si>
  <si>
    <t>Nombre del Indicador</t>
  </si>
  <si>
    <t>C. INDICADORES DE CALIDAD</t>
  </si>
  <si>
    <t>Nº Total de Consultas Médicas</t>
  </si>
  <si>
    <t>HOJA HIS (Sistema de Consulta Externa)</t>
  </si>
  <si>
    <t>N° de solicitudes de Referencias enviadas para atención médica en consulta externa</t>
  </si>
  <si>
    <t>Formatos de Referencia y Contrareferencias</t>
  </si>
  <si>
    <t>Grado de Resolutividad del Establecimiento de Salud    (Factor: 100)</t>
  </si>
  <si>
    <t>Nº de Salas de Operaciones Utilizados</t>
  </si>
  <si>
    <t>Reporte de Anestesiología</t>
  </si>
  <si>
    <t>Nº Intervenciones Quirúrgicas Programadas Ejecutadas (Cirugías Electivas)</t>
  </si>
  <si>
    <t>Rendimiento de Sala de Operaciones (para Cirugías Electivas)</t>
  </si>
  <si>
    <t>Reporte de Anestesiología, Cuaderno de Registro de Suspensiones de Actos Qurúrgicos</t>
  </si>
  <si>
    <t>Nº Intervenciones Quirúrgicas de Emergencia</t>
  </si>
  <si>
    <t>Reporte de Anestesiología, Cuaderno de Registro de Intervenciones Quirúrgicas</t>
  </si>
  <si>
    <t>Rendimiento de Sala de Operaciones (para Cirugías de Emergencia)</t>
  </si>
  <si>
    <t>Reporte de Sala,  Cuadernos de Registro de Programaciones</t>
  </si>
  <si>
    <t>Nº Intervenciones Quirúrgicas Ejecutadas</t>
  </si>
  <si>
    <t>Sala de Anestesiología,/ Reporte de Sala, / Reporte de Anestesiología;  Hoja de Programación para acto operatorio</t>
  </si>
  <si>
    <t>Rendimiento de Sala de Operaciones</t>
  </si>
  <si>
    <t>Nº Total de Atenciones médicas en Consulta Externa</t>
  </si>
  <si>
    <r>
      <t xml:space="preserve">HOJA </t>
    </r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Externa),  Cuaderno de Registro de Ingresos y Egresos de Pacientes</t>
    </r>
  </si>
  <si>
    <t>Nº de Atenciones Médicas en Emergencia</t>
  </si>
  <si>
    <t>Sistema de Emergencias,  Modulo de Emergencias, Hoja de Estancia de Paciente</t>
  </si>
  <si>
    <t>Razón de Emergencias por Consulta Médicas</t>
  </si>
  <si>
    <t>N° camas disponibles promedio</t>
  </si>
  <si>
    <t>Modulo de Egresos Hospitalarios, Historia Clínica,  Parte Diario,  Observación Directa</t>
  </si>
  <si>
    <t>EPICRISIS/Hoja de Egresos, Historia Clínica,  Parte diario, Hoja de estancia de paciente</t>
  </si>
  <si>
    <t>Rendimiento Cama</t>
  </si>
  <si>
    <t>N° días cama disponibles</t>
  </si>
  <si>
    <t>Modulo de Egresos Hospitalarios, Historia Clínica</t>
  </si>
  <si>
    <t>N° pacientes-día</t>
  </si>
  <si>
    <t>Porcentaje  Ocupación  de Camas        (Factor: 100)</t>
  </si>
  <si>
    <t>N° egresos hospitalización</t>
  </si>
  <si>
    <t>Modulo de Egresos Hospitalarios, Historia Clínica,  Parte Diario</t>
  </si>
  <si>
    <t>N° Días cama disponibles  -  N° pacientes día</t>
  </si>
  <si>
    <t>Intervalo de Sustitución cama</t>
  </si>
  <si>
    <t>N° egresos hospitalarios</t>
  </si>
  <si>
    <t xml:space="preserve">Modulo de Egresos Hospitalarios, Historia Clínica,  Parte Diario </t>
  </si>
  <si>
    <t>Total días estancias de egresos</t>
  </si>
  <si>
    <t>Promedio de Permanencia</t>
  </si>
  <si>
    <t>N° Atenciones médicas Realizadas</t>
  </si>
  <si>
    <t>HIS (Sistema de Consulta Externa)</t>
  </si>
  <si>
    <t>N° análisis de laboratorio indicados en consulta externa</t>
  </si>
  <si>
    <t>Laboratorio, Informe Diario de Atenciones en Laboratorio, Libro de Trasfuciones</t>
  </si>
  <si>
    <t>Promedio de Análisis de Laboratorio por Consulta Externa</t>
  </si>
  <si>
    <t>B. INDICADORES DE EFICIENCIA</t>
  </si>
  <si>
    <t>N° de Consultorios Físicos (Médicos)</t>
  </si>
  <si>
    <t>HIS (Sistema de Consulta Externa), Departamento de Consulta Externa y Departamento de Enfermería, Inventario de Consultorios</t>
  </si>
  <si>
    <t>N° de Consultorios Funcionales (Médicos)</t>
  </si>
  <si>
    <t>Utilización de los Consultorios (Médicos)</t>
  </si>
  <si>
    <t>N° de Atendidos (nuevos y reingresos)</t>
  </si>
  <si>
    <t>N° de Atenciones Médicas Realizadas</t>
  </si>
  <si>
    <t>Concentración</t>
  </si>
  <si>
    <r>
      <t xml:space="preserve">N° de horas médico </t>
    </r>
    <r>
      <rPr>
        <b/>
        <sz val="10"/>
        <rFont val="Calibri"/>
        <family val="2"/>
      </rPr>
      <t>Efectivas</t>
    </r>
  </si>
  <si>
    <t>Reporte del Servicio</t>
  </si>
  <si>
    <t>Rendimiento Hora Medico</t>
  </si>
  <si>
    <r>
      <t xml:space="preserve">N° de horas médico </t>
    </r>
    <r>
      <rPr>
        <b/>
        <sz val="10"/>
        <rFont val="Calibri"/>
        <family val="2"/>
      </rPr>
      <t>Programadas</t>
    </r>
  </si>
  <si>
    <t>Control de Personal, Rol Mensual</t>
  </si>
  <si>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</t>
    </r>
  </si>
  <si>
    <t>Productividad Hora Medico</t>
  </si>
  <si>
    <t>A. INDICADORES DE PRODUCCIÓN Y RENDIMIENTO</t>
  </si>
  <si>
    <t>ESTABLECIMIENTO:</t>
  </si>
  <si>
    <t>AÑO:</t>
  </si>
  <si>
    <t>DIRESA/GERESA</t>
  </si>
  <si>
    <t>INDICADORES HOSPITALARIOS</t>
  </si>
  <si>
    <t>FORMATO DE REPORTE:</t>
  </si>
  <si>
    <t>HOSPITAL DE LA AMISTAD PERU COREA SANTA ROSA II.2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</si>
  <si>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</si>
  <si>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</si>
  <si>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</si>
  <si>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</si>
  <si>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</si>
  <si>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</si>
  <si>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</si>
  <si>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</si>
  <si>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</si>
  <si>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</si>
  <si>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</si>
  <si>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</si>
  <si>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Nº</t>
  </si>
  <si>
    <t>Tasa de Cesárea         (Factor: 100)</t>
  </si>
  <si>
    <t>Sistema Informático Perinatal (Programa Salud Sexual y Reproductiva), Registro de Intervenciones Quirúrgicas de Cesáreas</t>
  </si>
  <si>
    <t>Nº Total de Cesáreas realizadas</t>
  </si>
  <si>
    <t>Sistema Informático Perinatal (Programa Salud Sexual y Reproductiva), Registro de Partos Eutócicos o Normales, Historia Clínica</t>
  </si>
  <si>
    <t>Nº Total de Partos atendidos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</si>
</sst>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7" x14ac:knownFonts="1">
    <font>
      <sz val="11"/>
      <color theme="1"/>
      <name val="Calibri"/>
      <family val="2"/>
      <scheme val="minor"/>
    </font>
    <font>
      <sz val="10"/>
      <color rgb="FF0070C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</font>
    <font>
      <b/>
      <sz val="11"/>
      <color theme="0"/>
      <name val="Calibri"/>
      <family val="2"/>
    </font>
    <font>
      <sz val="12"/>
      <color rgb="FFFFFFFF"/>
      <name val="Bodoni MT Black"/>
      <family val="1"/>
    </font>
    <font>
      <sz val="12"/>
      <color rgb="FF000000"/>
      <name val="Bodoni MT Black"/>
      <family val="1"/>
    </font>
    <font>
      <sz val="10"/>
      <color theme="1"/>
      <name val="Times New Roman"/>
      <family val="1"/>
    </font>
    <font>
      <b/>
      <sz val="10"/>
      <name val="Calibri"/>
      <family val="2"/>
    </font>
    <font>
      <sz val="11"/>
      <name val="Calibri"/>
      <family val="2"/>
    </font>
    <font>
      <sz val="12"/>
      <color theme="0"/>
      <name val="Bodoni MT Black"/>
      <family val="1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8"/>
      <color theme="1"/>
      <name val="Calibri"/>
      <family val="2"/>
      <scheme val="minor"/>
    </font>
    <font>
      <b/>
      <sz val="12"/>
      <color theme="0"/>
      <name val="Bodoni MT Black"/>
      <family val="1"/>
    </font>
    <font>
      <b/>
      <sz val="10"/>
      <color theme="1"/>
      <name val="Times New Roman"/>
      <family val="1"/>
    </font>
    <font>
      <b/>
      <sz val="12"/>
      <color rgb="FFFFFFFF"/>
      <name val="Bodoni MT Black"/>
      <family val="1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3">
    <xf numFmtId="0" fontId="0" fillId="0" borderId="0"/>
    <xf numFmtId="0" fontId="19" fillId="0" borderId="0"/>
    <xf numFmtId="0" fontId="20" fillId="0" borderId="0"/>
  </cellStyleXfs>
  <cellXfs count="190">
    <xf numFmtId="0" fontId="0" fillId="0" borderId="0" xfId="0"/>
    <xf numFmtId="2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Continuous" vertical="center" wrapText="1"/>
    </xf>
    <xf numFmtId="0" fontId="7" fillId="3" borderId="15" xfId="0" applyFont="1" applyFill="1" applyBorder="1" applyAlignment="1">
      <alignment horizontal="centerContinuous" vertical="center" wrapText="1"/>
    </xf>
    <xf numFmtId="0" fontId="8" fillId="3" borderId="13" xfId="0" applyFont="1" applyFill="1" applyBorder="1" applyAlignment="1">
      <alignment horizontal="centerContinuous" vertical="center"/>
    </xf>
    <xf numFmtId="2" fontId="8" fillId="3" borderId="13" xfId="0" applyNumberFormat="1" applyFont="1" applyFill="1" applyBorder="1" applyAlignment="1">
      <alignment horizontal="centerContinuous" vertical="center"/>
    </xf>
    <xf numFmtId="0" fontId="9" fillId="3" borderId="14" xfId="0" applyFont="1" applyFill="1" applyBorder="1" applyAlignment="1">
      <alignment horizontal="centerContinuous" vertical="center"/>
    </xf>
    <xf numFmtId="0" fontId="10" fillId="0" borderId="0" xfId="0" applyFont="1"/>
    <xf numFmtId="2" fontId="10" fillId="0" borderId="0" xfId="0" applyNumberFormat="1" applyFont="1"/>
    <xf numFmtId="0" fontId="3" fillId="0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Continuous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8" xfId="0" applyNumberFormat="1" applyFont="1" applyFill="1" applyBorder="1" applyAlignment="1">
      <alignment horizontal="center" vertical="center" wrapText="1"/>
    </xf>
    <xf numFmtId="2" fontId="7" fillId="3" borderId="13" xfId="0" applyNumberFormat="1" applyFont="1" applyFill="1" applyBorder="1" applyAlignment="1">
      <alignment horizontal="center" vertical="center" wrapText="1"/>
    </xf>
    <xf numFmtId="2" fontId="7" fillId="3" borderId="12" xfId="0" applyNumberFormat="1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Continuous" vertical="center"/>
    </xf>
    <xf numFmtId="0" fontId="14" fillId="0" borderId="0" xfId="0" applyFont="1" applyAlignment="1">
      <alignment horizontal="right"/>
    </xf>
    <xf numFmtId="2" fontId="13" fillId="3" borderId="13" xfId="0" applyNumberFormat="1" applyFont="1" applyFill="1" applyBorder="1" applyAlignment="1">
      <alignment horizontal="center" vertical="center"/>
    </xf>
    <xf numFmtId="1" fontId="10" fillId="0" borderId="0" xfId="0" applyNumberFormat="1" applyFont="1"/>
    <xf numFmtId="1" fontId="8" fillId="3" borderId="13" xfId="0" applyNumberFormat="1" applyFont="1" applyFill="1" applyBorder="1" applyAlignment="1">
      <alignment horizontal="centerContinuous" vertical="center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7" fillId="3" borderId="13" xfId="0" applyNumberFormat="1" applyFont="1" applyFill="1" applyBorder="1" applyAlignment="1">
      <alignment horizontal="center" vertical="center" wrapText="1"/>
    </xf>
    <xf numFmtId="1" fontId="12" fillId="2" borderId="18" xfId="0" applyNumberFormat="1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2" fontId="13" fillId="3" borderId="12" xfId="0" applyNumberFormat="1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17" fillId="2" borderId="8" xfId="0" applyNumberFormat="1" applyFont="1" applyFill="1" applyBorder="1" applyAlignment="1">
      <alignment horizontal="center" vertical="center" wrapText="1"/>
    </xf>
    <xf numFmtId="1" fontId="17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17" fillId="0" borderId="8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17" fillId="0" borderId="3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center"/>
    </xf>
    <xf numFmtId="0" fontId="0" fillId="0" borderId="0" xfId="0" applyFill="1"/>
    <xf numFmtId="0" fontId="5" fillId="0" borderId="4" xfId="0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1" fontId="12" fillId="2" borderId="19" xfId="0" applyNumberFormat="1" applyFont="1" applyFill="1" applyBorder="1" applyAlignment="1">
      <alignment horizontal="center" vertical="center" wrapText="1"/>
    </xf>
    <xf numFmtId="1" fontId="10" fillId="0" borderId="19" xfId="0" applyNumberFormat="1" applyFont="1" applyBorder="1"/>
    <xf numFmtId="1" fontId="8" fillId="3" borderId="19" xfId="0" applyNumberFormat="1" applyFont="1" applyFill="1" applyBorder="1" applyAlignment="1">
      <alignment horizontal="centerContinuous" vertical="center"/>
    </xf>
    <xf numFmtId="1" fontId="2" fillId="2" borderId="19" xfId="0" applyNumberFormat="1" applyFont="1" applyFill="1" applyBorder="1" applyAlignment="1">
      <alignment horizontal="center" vertical="center" wrapText="1"/>
    </xf>
    <xf numFmtId="1" fontId="17" fillId="2" borderId="19" xfId="0" applyNumberFormat="1" applyFont="1" applyFill="1" applyBorder="1" applyAlignment="1">
      <alignment horizontal="center" vertical="center" wrapText="1"/>
    </xf>
    <xf numFmtId="1" fontId="3" fillId="2" borderId="19" xfId="0" applyNumberFormat="1" applyFont="1" applyFill="1" applyBorder="1" applyAlignment="1">
      <alignment horizontal="center" vertical="center" wrapText="1"/>
    </xf>
    <xf numFmtId="1" fontId="17" fillId="0" borderId="19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0" fillId="2" borderId="0" xfId="0" applyFill="1"/>
    <xf numFmtId="1" fontId="0" fillId="0" borderId="0" xfId="0" applyNumberFormat="1" applyAlignment="1">
      <alignment horizontal="center" vertical="center"/>
    </xf>
    <xf numFmtId="0" fontId="19" fillId="0" borderId="0" xfId="1"/>
    <xf numFmtId="0" fontId="0" fillId="0" borderId="0" xfId="0" applyNumberFormat="1"/>
    <xf numFmtId="0" fontId="0" fillId="0" borderId="0" xfId="0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1" fontId="2" fillId="0" borderId="19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/>
    </xf>
    <xf numFmtId="0" fontId="18" fillId="0" borderId="0" xfId="0" applyNumberFormat="1" applyFont="1"/>
    <xf numFmtId="0" fontId="18" fillId="0" borderId="0" xfId="0" applyFont="1"/>
    <xf numFmtId="2" fontId="21" fillId="3" borderId="13" xfId="0" applyNumberFormat="1" applyFont="1" applyFill="1" applyBorder="1" applyAlignment="1">
      <alignment horizontal="center" vertical="center"/>
    </xf>
    <xf numFmtId="164" fontId="22" fillId="0" borderId="0" xfId="0" applyNumberFormat="1" applyFont="1"/>
    <xf numFmtId="164" fontId="23" fillId="3" borderId="13" xfId="0" applyNumberFormat="1" applyFont="1" applyFill="1" applyBorder="1" applyAlignment="1">
      <alignment horizontal="centerContinuous" vertical="center"/>
    </xf>
    <xf numFmtId="2" fontId="22" fillId="0" borderId="0" xfId="0" applyNumberFormat="1" applyFont="1"/>
    <xf numFmtId="2" fontId="23" fillId="3" borderId="13" xfId="0" applyNumberFormat="1" applyFont="1" applyFill="1" applyBorder="1" applyAlignment="1">
      <alignment horizontal="centerContinuous" vertical="center"/>
    </xf>
    <xf numFmtId="2" fontId="18" fillId="0" borderId="0" xfId="0" applyNumberFormat="1" applyFont="1"/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0" fillId="0" borderId="0" xfId="0" applyNumberFormat="1"/>
    <xf numFmtId="164" fontId="13" fillId="3" borderId="13" xfId="0" applyNumberFormat="1" applyFont="1" applyFill="1" applyBorder="1" applyAlignment="1">
      <alignment horizontal="center" vertical="center"/>
    </xf>
    <xf numFmtId="164" fontId="7" fillId="3" borderId="12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/>
    <xf numFmtId="0" fontId="11" fillId="2" borderId="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right" vertical="center" wrapText="1"/>
    </xf>
    <xf numFmtId="0" fontId="26" fillId="0" borderId="19" xfId="0" applyFont="1" applyBorder="1" applyAlignment="1">
      <alignment horizontal="center" vertical="center" wrapText="1"/>
    </xf>
    <xf numFmtId="2" fontId="17" fillId="2" borderId="6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164" fontId="17" fillId="2" borderId="6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5" fontId="4" fillId="2" borderId="9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25" fillId="2" borderId="6" xfId="0" applyNumberFormat="1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164" fontId="17" fillId="0" borderId="6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2" fontId="7" fillId="3" borderId="17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2" fontId="25" fillId="0" borderId="6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5" fillId="2" borderId="6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2" fontId="24" fillId="2" borderId="6" xfId="0" applyNumberFormat="1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4" fillId="2" borderId="6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3">
    <cellStyle name="Normal" xfId="0" builtinId="0"/>
    <cellStyle name="Normal 2" xfId="2"/>
    <cellStyle name="Normal_GalenHo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38101</xdr:colOff>
      <xdr:row>0</xdr:row>
      <xdr:rowOff>76202</xdr:rowOff>
    </xdr:from>
    <xdr:ext cx="2905124" cy="352424"/>
    <xdr:pic>
      <xdr:nvPicPr>
        <xdr:cNvPr id="2" name="1 Imagen" descr="C:\Users\lvalerianoa\Desktop\Logos\logo ogei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76202"/>
          <a:ext cx="2905124" cy="35242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J57"/>
  <sheetViews>
    <sheetView tabSelected="1" zoomScale="80" zoomScaleNormal="80" workbookViewId="0">
      <pane xSplit="6" ySplit="10" topLeftCell="G11" activePane="bottomRight" state="frozen"/>
      <selection activeCell="J26" sqref="J26"/>
      <selection pane="topRight" activeCell="J26" sqref="J26"/>
      <selection pane="bottomLeft" activeCell="J26" sqref="J26"/>
      <selection pane="bottomRight" activeCell="H2" sqref="H2:J2"/>
    </sheetView>
  </sheetViews>
  <sheetFormatPr baseColWidth="10" defaultRowHeight="15" x14ac:dyDescent="0.25"/>
  <cols>
    <col min="1" max="1" width="4.5703125" style="70" customWidth="1"/>
    <col min="2" max="2" width="20.28515625" style="70" customWidth="1"/>
    <col min="3" max="3" width="1.28515625" style="70" customWidth="1"/>
    <col min="4" max="4" width="28.5703125" style="70" customWidth="1"/>
    <col min="5" max="5" width="30.28515625" style="70" customWidth="1"/>
    <col min="6" max="6" width="8.140625" style="70" customWidth="1"/>
    <col min="7" max="7" width="6.5703125" style="84" bestFit="1" customWidth="1"/>
    <col min="8" max="8" width="8.85546875" style="1" customWidth="1"/>
    <col min="9" max="9" width="8.140625" style="1" bestFit="1" customWidth="1"/>
    <col min="10" max="10" width="8.140625" style="27" bestFit="1" customWidth="1"/>
    <col min="11" max="11" width="8.28515625" style="1" customWidth="1"/>
    <col min="12" max="12" width="11.42578125" style="27" customWidth="1"/>
    <col min="13" max="13" width="7.140625" style="1" customWidth="1"/>
    <col min="14" max="14" width="8.140625" style="27" customWidth="1"/>
    <col min="15" max="15" width="7.140625" style="1" customWidth="1"/>
    <col min="16" max="16" width="8.140625" style="27" customWidth="1"/>
    <col min="17" max="17" width="7.140625" style="1" customWidth="1"/>
    <col min="18" max="18" width="8.140625" style="27" customWidth="1"/>
    <col min="19" max="19" width="7.140625" style="87" customWidth="1"/>
    <col min="20" max="20" width="8.5703125" style="27" customWidth="1"/>
    <col min="21" max="21" width="8.140625" style="87" customWidth="1"/>
    <col min="22" max="22" width="10.7109375" style="27" customWidth="1"/>
    <col min="23" max="23" width="7.140625" style="1" customWidth="1"/>
    <col min="24" max="24" width="9.28515625" style="27" customWidth="1"/>
    <col min="25" max="25" width="7.140625" style="84" customWidth="1"/>
    <col min="26" max="26" width="10.85546875" style="27" customWidth="1"/>
    <col min="27" max="27" width="8.140625" style="1" bestFit="1" customWidth="1"/>
    <col min="28" max="28" width="10.7109375" style="27" customWidth="1"/>
    <col min="29" max="29" width="8.140625" style="1" customWidth="1"/>
    <col min="30" max="30" width="9.5703125" style="27" customWidth="1"/>
    <col min="31" max="31" width="7.140625" style="1" bestFit="1" customWidth="1"/>
    <col min="32" max="16384" width="11.42578125" style="70"/>
  </cols>
  <sheetData>
    <row r="3" spans="1:36" ht="21" x14ac:dyDescent="0.35">
      <c r="A3" s="184" t="s">
        <v>77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</row>
    <row r="4" spans="1:36" ht="21.75" thickBot="1" x14ac:dyDescent="0.4">
      <c r="A4" s="184" t="s">
        <v>76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</row>
    <row r="5" spans="1:36" ht="15.75" thickBot="1" x14ac:dyDescent="0.3">
      <c r="B5" s="21" t="s">
        <v>75</v>
      </c>
      <c r="C5" s="185"/>
      <c r="D5" s="186"/>
      <c r="F5" s="21" t="s">
        <v>74</v>
      </c>
      <c r="G5" s="187">
        <v>2018</v>
      </c>
      <c r="H5" s="187"/>
    </row>
    <row r="6" spans="1:36" ht="3.75" customHeight="1" x14ac:dyDescent="0.25">
      <c r="F6" s="21"/>
      <c r="G6" s="76"/>
    </row>
    <row r="7" spans="1:36" x14ac:dyDescent="0.25">
      <c r="B7" s="21" t="s">
        <v>73</v>
      </c>
      <c r="C7" s="188" t="s">
        <v>78</v>
      </c>
      <c r="D7" s="189"/>
      <c r="E7" s="189"/>
      <c r="G7" s="77"/>
      <c r="H7" s="69"/>
      <c r="I7" s="69"/>
      <c r="J7" s="69"/>
      <c r="K7" s="69"/>
      <c r="N7" s="68"/>
      <c r="T7" s="67"/>
    </row>
    <row r="8" spans="1:36" ht="15.75" thickBot="1" x14ac:dyDescent="0.3">
      <c r="G8" s="78"/>
      <c r="H8" s="70"/>
      <c r="I8" s="70"/>
      <c r="J8" s="70"/>
      <c r="K8" s="70"/>
      <c r="L8" s="70"/>
      <c r="M8" s="70"/>
      <c r="N8" s="68"/>
    </row>
    <row r="9" spans="1:36" ht="16.5" thickBot="1" x14ac:dyDescent="0.3">
      <c r="A9" s="20"/>
      <c r="B9" s="31" t="s">
        <v>72</v>
      </c>
      <c r="C9" s="30"/>
      <c r="D9" s="30"/>
      <c r="E9" s="51"/>
      <c r="F9" s="51"/>
      <c r="G9" s="79"/>
      <c r="H9" s="22"/>
      <c r="I9" s="22"/>
      <c r="J9" s="34"/>
      <c r="K9" s="22"/>
      <c r="L9" s="34"/>
      <c r="M9" s="22"/>
      <c r="N9" s="34"/>
      <c r="O9" s="22"/>
      <c r="P9" s="34"/>
      <c r="Q9" s="22"/>
      <c r="R9" s="34"/>
      <c r="S9" s="88"/>
      <c r="T9" s="34"/>
      <c r="U9" s="88"/>
      <c r="V9" s="34"/>
      <c r="W9" s="22"/>
      <c r="X9" s="34"/>
      <c r="Y9" s="79"/>
      <c r="Z9" s="34"/>
      <c r="AA9" s="22"/>
      <c r="AB9" s="34"/>
      <c r="AC9" s="33"/>
      <c r="AD9" s="140"/>
      <c r="AE9" s="142" t="s">
        <v>9</v>
      </c>
    </row>
    <row r="10" spans="1:36" ht="30.75" customHeight="1" thickBot="1" x14ac:dyDescent="0.3">
      <c r="A10" s="8" t="s">
        <v>91</v>
      </c>
      <c r="B10" s="7" t="s">
        <v>12</v>
      </c>
      <c r="C10" s="15" t="s">
        <v>11</v>
      </c>
      <c r="D10" s="7"/>
      <c r="E10" s="52" t="s">
        <v>10</v>
      </c>
      <c r="F10" s="52" t="s">
        <v>79</v>
      </c>
      <c r="G10" s="19" t="s">
        <v>9</v>
      </c>
      <c r="H10" s="18" t="s">
        <v>80</v>
      </c>
      <c r="I10" s="19" t="s">
        <v>9</v>
      </c>
      <c r="J10" s="28" t="s">
        <v>81</v>
      </c>
      <c r="K10" s="19" t="s">
        <v>9</v>
      </c>
      <c r="L10" s="28" t="s">
        <v>82</v>
      </c>
      <c r="M10" s="19" t="s">
        <v>9</v>
      </c>
      <c r="N10" s="28" t="s">
        <v>83</v>
      </c>
      <c r="O10" s="19" t="s">
        <v>9</v>
      </c>
      <c r="P10" s="28" t="s">
        <v>84</v>
      </c>
      <c r="Q10" s="19" t="s">
        <v>9</v>
      </c>
      <c r="R10" s="28" t="s">
        <v>85</v>
      </c>
      <c r="S10" s="89" t="s">
        <v>9</v>
      </c>
      <c r="T10" s="28" t="s">
        <v>86</v>
      </c>
      <c r="U10" s="89" t="s">
        <v>9</v>
      </c>
      <c r="V10" s="28" t="s">
        <v>87</v>
      </c>
      <c r="W10" s="19" t="s">
        <v>9</v>
      </c>
      <c r="X10" s="28" t="s">
        <v>88</v>
      </c>
      <c r="Y10" s="19" t="s">
        <v>9</v>
      </c>
      <c r="Z10" s="28" t="s">
        <v>89</v>
      </c>
      <c r="AA10" s="19" t="s">
        <v>9</v>
      </c>
      <c r="AB10" s="28" t="s">
        <v>90</v>
      </c>
      <c r="AC10" s="19" t="s">
        <v>9</v>
      </c>
      <c r="AD10" s="141"/>
      <c r="AE10" s="143"/>
    </row>
    <row r="11" spans="1:36" ht="38.25" customHeight="1" x14ac:dyDescent="0.25">
      <c r="A11" s="178">
        <v>1</v>
      </c>
      <c r="B11" s="180" t="s">
        <v>71</v>
      </c>
      <c r="C11" s="91"/>
      <c r="D11" s="3" t="s">
        <v>70</v>
      </c>
      <c r="E11" s="60" t="s">
        <v>63</v>
      </c>
      <c r="F11" s="53">
        <v>7008</v>
      </c>
      <c r="G11" s="121">
        <f>IF(F12="","",F11/F12)</f>
        <v>3.2300587199601773</v>
      </c>
      <c r="H11" s="17">
        <v>7021</v>
      </c>
      <c r="I11" s="121">
        <f>IF(H12="","",H11/H12)</f>
        <v>3.6095459406103481</v>
      </c>
      <c r="J11" s="17">
        <v>7703</v>
      </c>
      <c r="K11" s="174">
        <f>IF(J12="","",J11/J12)</f>
        <v>3.6730801325608562</v>
      </c>
      <c r="L11" s="17">
        <v>7690</v>
      </c>
      <c r="M11" s="174">
        <f>IF(L12="","",L11/L12)</f>
        <v>3.7128951891693545</v>
      </c>
      <c r="N11" s="17">
        <v>8985</v>
      </c>
      <c r="O11" s="174">
        <f>IF(N12="","",N11/N12)</f>
        <v>3.8245434810369043</v>
      </c>
      <c r="P11" s="17">
        <v>7983</v>
      </c>
      <c r="Q11" s="174">
        <f>IF(P12="","",P11/P12)</f>
        <v>3.8723290727850399</v>
      </c>
      <c r="R11" s="17">
        <v>8086</v>
      </c>
      <c r="S11" s="174">
        <f>IF(R12="","",R11/R12)</f>
        <v>4.1496033090084268</v>
      </c>
      <c r="T11" s="17">
        <v>8449</v>
      </c>
      <c r="U11" s="174">
        <f>IF(T12="","",T11/T12)</f>
        <v>4.3963992090748256</v>
      </c>
      <c r="V11" s="17">
        <v>8434</v>
      </c>
      <c r="W11" s="174">
        <f>IF(V12="","",V11/V12)</f>
        <v>4.3949973944762899</v>
      </c>
      <c r="X11" s="17">
        <v>9309</v>
      </c>
      <c r="Y11" s="121">
        <f>IF(X12="","",X11/X12)</f>
        <v>4.3791602963659884</v>
      </c>
      <c r="Z11" s="17">
        <v>7027</v>
      </c>
      <c r="AA11" s="121">
        <f>IF(Z12="","",Z11/Z12)</f>
        <v>4.4428286915562856</v>
      </c>
      <c r="AB11" s="17"/>
      <c r="AC11" s="121"/>
      <c r="AD11" s="17">
        <f>IF((F11+H11+J11+L11+N11+P11+R11+T11+V11+X11+Z11+AB11)&gt;0,(F11+H11+J11+L11+N11+P11+R11+T11+V11+X11+Z11+AB11),"")</f>
        <v>87695</v>
      </c>
      <c r="AE11" s="121">
        <f>IFERROR((IF(AD12="","",AD11/AD12)),"")</f>
        <v>3.9518771810919162</v>
      </c>
      <c r="AG11" s="1"/>
      <c r="AJ11" s="68"/>
    </row>
    <row r="12" spans="1:36" ht="38.25" customHeight="1" thickBot="1" x14ac:dyDescent="0.3">
      <c r="A12" s="182"/>
      <c r="B12" s="183"/>
      <c r="C12" s="92"/>
      <c r="D12" s="2" t="s">
        <v>69</v>
      </c>
      <c r="E12" s="60" t="s">
        <v>68</v>
      </c>
      <c r="F12" s="72">
        <v>2169.62</v>
      </c>
      <c r="G12" s="122"/>
      <c r="H12" s="72">
        <v>1945.12</v>
      </c>
      <c r="I12" s="122"/>
      <c r="J12" s="72">
        <v>2097.15</v>
      </c>
      <c r="K12" s="175"/>
      <c r="L12" s="71">
        <v>2071.16</v>
      </c>
      <c r="M12" s="175"/>
      <c r="N12" s="71">
        <v>2349.3000000000002</v>
      </c>
      <c r="O12" s="175"/>
      <c r="P12" s="71">
        <v>2061.5500000000002</v>
      </c>
      <c r="Q12" s="175"/>
      <c r="R12" s="71">
        <v>1948.62</v>
      </c>
      <c r="S12" s="175"/>
      <c r="T12" s="71">
        <v>1921.8</v>
      </c>
      <c r="U12" s="175"/>
      <c r="V12" s="71">
        <v>1919</v>
      </c>
      <c r="W12" s="175"/>
      <c r="X12" s="71">
        <v>2125.75</v>
      </c>
      <c r="Y12" s="122"/>
      <c r="Z12" s="71">
        <v>1581.65</v>
      </c>
      <c r="AA12" s="122"/>
      <c r="AB12" s="71"/>
      <c r="AC12" s="122"/>
      <c r="AD12" s="29">
        <f>IF((F12+H12+J12+L12+N12+P12+R12+T12+V12+X12+Z12+AB12)&gt;0,(F12+H12+J12+L12+N12+P12+R12+T12+V12+X12+Z12+AB12),"")</f>
        <v>22190.719999999998</v>
      </c>
      <c r="AE12" s="122"/>
      <c r="AJ12" s="68"/>
    </row>
    <row r="13" spans="1:36" s="66" customFormat="1" ht="38.25" customHeight="1" thickBot="1" x14ac:dyDescent="0.3">
      <c r="A13" s="178">
        <v>2</v>
      </c>
      <c r="B13" s="180" t="s">
        <v>67</v>
      </c>
      <c r="C13" s="91"/>
      <c r="D13" s="3" t="s">
        <v>53</v>
      </c>
      <c r="E13" s="60" t="s">
        <v>63</v>
      </c>
      <c r="F13" s="53">
        <f>F11</f>
        <v>7008</v>
      </c>
      <c r="G13" s="174">
        <f>IF(F14="","",F13/F14)</f>
        <v>4</v>
      </c>
      <c r="H13" s="17">
        <f>H11</f>
        <v>7021</v>
      </c>
      <c r="I13" s="174">
        <f>IF(H14="","",H13/H14)</f>
        <v>4</v>
      </c>
      <c r="J13" s="17">
        <f>J11</f>
        <v>7703</v>
      </c>
      <c r="K13" s="174">
        <f>IF(J14="","",J13/J14)</f>
        <v>4</v>
      </c>
      <c r="L13" s="17">
        <f>L11</f>
        <v>7690</v>
      </c>
      <c r="M13" s="174">
        <f>IF(L14="","",L13/L14)</f>
        <v>4</v>
      </c>
      <c r="N13" s="17">
        <f>N11</f>
        <v>8985</v>
      </c>
      <c r="O13" s="174">
        <f>IF(N14="","",N13/N14)</f>
        <v>4</v>
      </c>
      <c r="P13" s="17">
        <f>P11</f>
        <v>7983</v>
      </c>
      <c r="Q13" s="174">
        <f>IF(P14="","",P13/P14)</f>
        <v>4</v>
      </c>
      <c r="R13" s="17">
        <f>R11</f>
        <v>8086</v>
      </c>
      <c r="S13" s="174">
        <f>IF(R14="","",R13/R14)</f>
        <v>4</v>
      </c>
      <c r="T13" s="17">
        <f>T11</f>
        <v>8449</v>
      </c>
      <c r="U13" s="174">
        <f>IF(T14="","",T13/T14)</f>
        <v>4</v>
      </c>
      <c r="V13" s="17">
        <f>V11</f>
        <v>8434</v>
      </c>
      <c r="W13" s="174">
        <f>IF(V14="","",V13/V14)</f>
        <v>4</v>
      </c>
      <c r="X13" s="17">
        <f>X11</f>
        <v>9309</v>
      </c>
      <c r="Y13" s="121">
        <f>IF(X14="","",X13/X14)</f>
        <v>4</v>
      </c>
      <c r="Z13" s="17">
        <f>Z11</f>
        <v>7027</v>
      </c>
      <c r="AA13" s="121">
        <f>IF(Z14="","",Z13/Z14)</f>
        <v>4</v>
      </c>
      <c r="AB13" s="17"/>
      <c r="AC13" s="121"/>
      <c r="AD13" s="29">
        <f t="shared" ref="AD13:AD18" si="0">IF((F13+H13+J13+L13+N13+P13+R13+T13+V13+X13+Z13+AB13)&gt;0,(F13+H13+J13+L13+N13+P13+R13+T13+V13+X13+Z13+AB13),"")</f>
        <v>87695</v>
      </c>
      <c r="AE13" s="121">
        <f>IFERROR((IF(AD14="","",AD13/AD14)),"")</f>
        <v>4</v>
      </c>
      <c r="AJ13" s="68"/>
    </row>
    <row r="14" spans="1:36" s="66" customFormat="1" ht="38.25" customHeight="1" thickBot="1" x14ac:dyDescent="0.3">
      <c r="A14" s="179"/>
      <c r="B14" s="181"/>
      <c r="C14" s="95"/>
      <c r="D14" s="2" t="s">
        <v>66</v>
      </c>
      <c r="E14" s="60" t="s">
        <v>65</v>
      </c>
      <c r="F14" s="53">
        <f>F13/4</f>
        <v>1752</v>
      </c>
      <c r="G14" s="175"/>
      <c r="H14" s="16">
        <f>H13/4</f>
        <v>1755.25</v>
      </c>
      <c r="I14" s="175"/>
      <c r="J14" s="16">
        <f>J13/4</f>
        <v>1925.75</v>
      </c>
      <c r="K14" s="175"/>
      <c r="L14" s="16">
        <f>L13/4</f>
        <v>1922.5</v>
      </c>
      <c r="M14" s="175"/>
      <c r="N14" s="16">
        <f>N13/4</f>
        <v>2246.25</v>
      </c>
      <c r="O14" s="175"/>
      <c r="P14" s="16">
        <f>P13/4</f>
        <v>1995.75</v>
      </c>
      <c r="Q14" s="175"/>
      <c r="R14" s="16">
        <f>R13/4</f>
        <v>2021.5</v>
      </c>
      <c r="S14" s="175"/>
      <c r="T14" s="16">
        <f>T13/4</f>
        <v>2112.25</v>
      </c>
      <c r="U14" s="175"/>
      <c r="V14" s="16">
        <f>V13/4</f>
        <v>2108.5</v>
      </c>
      <c r="W14" s="175"/>
      <c r="X14" s="16">
        <f>X13/4</f>
        <v>2327.25</v>
      </c>
      <c r="Y14" s="122"/>
      <c r="Z14" s="16">
        <f>Z13/4</f>
        <v>1756.75</v>
      </c>
      <c r="AA14" s="122"/>
      <c r="AB14" s="16"/>
      <c r="AC14" s="122"/>
      <c r="AD14" s="29">
        <f t="shared" si="0"/>
        <v>21923.75</v>
      </c>
      <c r="AE14" s="122"/>
      <c r="AJ14" s="68"/>
    </row>
    <row r="15" spans="1:36" ht="38.25" customHeight="1" thickBot="1" x14ac:dyDescent="0.3">
      <c r="A15" s="134">
        <v>3</v>
      </c>
      <c r="B15" s="176" t="s">
        <v>64</v>
      </c>
      <c r="C15" s="93"/>
      <c r="D15" s="3" t="s">
        <v>53</v>
      </c>
      <c r="E15" s="60" t="s">
        <v>63</v>
      </c>
      <c r="F15" s="53">
        <f>F11</f>
        <v>7008</v>
      </c>
      <c r="G15" s="174">
        <f>IF(F16="","",F15/F16)</f>
        <v>1.1499835904168034</v>
      </c>
      <c r="H15" s="17">
        <f>H11</f>
        <v>7021</v>
      </c>
      <c r="I15" s="174">
        <f>IF(H16="","",H15/H16)</f>
        <v>1.7082725060827251</v>
      </c>
      <c r="J15" s="17">
        <f>J11</f>
        <v>7703</v>
      </c>
      <c r="K15" s="174">
        <f>IF(J16="","",J15/J16)</f>
        <v>2.1237937689550592</v>
      </c>
      <c r="L15" s="17">
        <f>L11</f>
        <v>7690</v>
      </c>
      <c r="M15" s="174">
        <f>IF(L16="","",L15/L16)</f>
        <v>2.3352566049195262</v>
      </c>
      <c r="N15" s="17">
        <f>N11</f>
        <v>8985</v>
      </c>
      <c r="O15" s="174">
        <f>IF(N16="","",N15/N16)</f>
        <v>2.7544451256897609</v>
      </c>
      <c r="P15" s="17">
        <f>P11</f>
        <v>7983</v>
      </c>
      <c r="Q15" s="174">
        <f>IF(P16="","",P15/P16)</f>
        <v>2.3032313906520483</v>
      </c>
      <c r="R15" s="17">
        <f>R11</f>
        <v>8086</v>
      </c>
      <c r="S15" s="174">
        <f>IF(R16="","",R15/R16)</f>
        <v>3.690552259242355</v>
      </c>
      <c r="T15" s="17">
        <f>T11</f>
        <v>8449</v>
      </c>
      <c r="U15" s="174">
        <f>IF(T16="","",T15/T16)</f>
        <v>3.2137694941042221</v>
      </c>
      <c r="V15" s="17">
        <f>V11</f>
        <v>8434</v>
      </c>
      <c r="W15" s="174">
        <f>IF(V16="","",V15/V16)</f>
        <v>3.615087869695671</v>
      </c>
      <c r="X15" s="17">
        <f>X11</f>
        <v>9309</v>
      </c>
      <c r="Y15" s="121">
        <f>IF(X16="","",X15/X16)</f>
        <v>3.4111396115793329</v>
      </c>
      <c r="Z15" s="17">
        <f>Z11</f>
        <v>7027</v>
      </c>
      <c r="AA15" s="121">
        <f>IF(Z16="","",Z15/Z16)</f>
        <v>3.8973932334997228</v>
      </c>
      <c r="AB15" s="17"/>
      <c r="AC15" s="121"/>
      <c r="AD15" s="29">
        <f t="shared" si="0"/>
        <v>87695</v>
      </c>
      <c r="AE15" s="121">
        <f>IFERROR((IF(AD16="","",AD15/AD16)),"")</f>
        <v>2.4677097110054311</v>
      </c>
      <c r="AJ15" s="68"/>
    </row>
    <row r="16" spans="1:36" ht="38.25" customHeight="1" thickBot="1" x14ac:dyDescent="0.3">
      <c r="A16" s="135"/>
      <c r="B16" s="177"/>
      <c r="C16" s="94"/>
      <c r="D16" s="2" t="s">
        <v>53</v>
      </c>
      <c r="E16" s="60" t="s">
        <v>62</v>
      </c>
      <c r="F16" s="53">
        <v>6094</v>
      </c>
      <c r="G16" s="175"/>
      <c r="H16" s="16">
        <v>4110</v>
      </c>
      <c r="I16" s="175"/>
      <c r="J16" s="16">
        <v>3627</v>
      </c>
      <c r="K16" s="175"/>
      <c r="L16" s="16">
        <v>3293</v>
      </c>
      <c r="M16" s="175"/>
      <c r="N16" s="16">
        <v>3262</v>
      </c>
      <c r="O16" s="175"/>
      <c r="P16" s="16">
        <v>3466</v>
      </c>
      <c r="Q16" s="175"/>
      <c r="R16" s="16">
        <v>2191</v>
      </c>
      <c r="S16" s="175"/>
      <c r="T16" s="16">
        <v>2629</v>
      </c>
      <c r="U16" s="175"/>
      <c r="V16" s="16">
        <v>2333</v>
      </c>
      <c r="W16" s="175"/>
      <c r="X16" s="16">
        <v>2729</v>
      </c>
      <c r="Y16" s="122"/>
      <c r="Z16" s="16">
        <v>1803</v>
      </c>
      <c r="AA16" s="122"/>
      <c r="AB16" s="16"/>
      <c r="AC16" s="122"/>
      <c r="AD16" s="29">
        <f t="shared" si="0"/>
        <v>35537</v>
      </c>
      <c r="AE16" s="122"/>
      <c r="AJ16" s="68"/>
    </row>
    <row r="17" spans="1:36" ht="38.25" customHeight="1" thickBot="1" x14ac:dyDescent="0.3">
      <c r="A17" s="176">
        <v>4</v>
      </c>
      <c r="B17" s="176" t="s">
        <v>61</v>
      </c>
      <c r="C17" s="93"/>
      <c r="D17" s="3" t="s">
        <v>59</v>
      </c>
      <c r="E17" s="60" t="s">
        <v>60</v>
      </c>
      <c r="F17" s="53">
        <v>40</v>
      </c>
      <c r="G17" s="174">
        <f>IF(F18="","",F17/F18)</f>
        <v>2</v>
      </c>
      <c r="H17" s="17">
        <v>40</v>
      </c>
      <c r="I17" s="174">
        <f>IF(H18="","",H17/H18)</f>
        <v>2</v>
      </c>
      <c r="J17" s="17">
        <v>40</v>
      </c>
      <c r="K17" s="174">
        <f>IF(J18="","",J17/J18)</f>
        <v>2</v>
      </c>
      <c r="L17" s="17">
        <v>40</v>
      </c>
      <c r="M17" s="174">
        <f>IF(L18="","",L17/L18)</f>
        <v>2</v>
      </c>
      <c r="N17" s="17">
        <v>40</v>
      </c>
      <c r="O17" s="174">
        <f>IF(N18="","",N17/N18)</f>
        <v>2</v>
      </c>
      <c r="P17" s="17">
        <v>40</v>
      </c>
      <c r="Q17" s="174">
        <f>IF(P18="","",P17/P18)</f>
        <v>2</v>
      </c>
      <c r="R17" s="17">
        <v>42</v>
      </c>
      <c r="S17" s="174">
        <f>IF(R18="","",R17/R18)</f>
        <v>2.1</v>
      </c>
      <c r="T17" s="17">
        <v>42</v>
      </c>
      <c r="U17" s="174">
        <f>IF(T18="","",T17/T18)</f>
        <v>2.1</v>
      </c>
      <c r="V17" s="17">
        <v>42</v>
      </c>
      <c r="W17" s="121">
        <f>IF(V18="","",V17/V18)</f>
        <v>2.1</v>
      </c>
      <c r="X17" s="17">
        <v>42</v>
      </c>
      <c r="Y17" s="121">
        <f>IF(X18="","",X17/X18)</f>
        <v>2.1</v>
      </c>
      <c r="Z17" s="17">
        <v>42</v>
      </c>
      <c r="AA17" s="121">
        <f>IF(Z18="","",Z17/Z18)</f>
        <v>2.1</v>
      </c>
      <c r="AB17" s="17"/>
      <c r="AC17" s="121"/>
      <c r="AD17" s="29">
        <f t="shared" si="0"/>
        <v>450</v>
      </c>
      <c r="AE17" s="121">
        <f>IFERROR((IF(AD18="","",AD17/AD18)),"")</f>
        <v>2.0454545454545454</v>
      </c>
      <c r="AJ17" s="68"/>
    </row>
    <row r="18" spans="1:36" ht="38.25" customHeight="1" thickBot="1" x14ac:dyDescent="0.3">
      <c r="A18" s="177"/>
      <c r="B18" s="177"/>
      <c r="C18" s="94"/>
      <c r="D18" s="2" t="s">
        <v>59</v>
      </c>
      <c r="E18" s="60" t="s">
        <v>58</v>
      </c>
      <c r="F18" s="53">
        <v>20</v>
      </c>
      <c r="G18" s="175"/>
      <c r="H18" s="16">
        <v>20</v>
      </c>
      <c r="I18" s="175"/>
      <c r="J18" s="16">
        <v>20</v>
      </c>
      <c r="K18" s="175"/>
      <c r="L18" s="16">
        <v>20</v>
      </c>
      <c r="M18" s="175"/>
      <c r="N18" s="16">
        <v>20</v>
      </c>
      <c r="O18" s="175"/>
      <c r="P18" s="16">
        <v>20</v>
      </c>
      <c r="Q18" s="175"/>
      <c r="R18" s="16">
        <v>20</v>
      </c>
      <c r="S18" s="175"/>
      <c r="T18" s="16">
        <v>20</v>
      </c>
      <c r="U18" s="175"/>
      <c r="V18" s="16">
        <v>20</v>
      </c>
      <c r="W18" s="122"/>
      <c r="X18" s="16">
        <v>20</v>
      </c>
      <c r="Y18" s="122"/>
      <c r="Z18" s="16">
        <v>20</v>
      </c>
      <c r="AA18" s="122"/>
      <c r="AB18" s="16"/>
      <c r="AC18" s="122"/>
      <c r="AD18" s="29">
        <f t="shared" si="0"/>
        <v>220</v>
      </c>
      <c r="AE18" s="122"/>
    </row>
    <row r="19" spans="1:36" ht="15.75" thickBot="1" x14ac:dyDescent="0.3">
      <c r="A19" s="12"/>
      <c r="B19" s="12"/>
      <c r="C19" s="12"/>
      <c r="D19" s="12"/>
      <c r="E19" s="12"/>
      <c r="F19" s="54"/>
      <c r="G19" s="80"/>
      <c r="H19" s="23"/>
      <c r="I19" s="13"/>
      <c r="J19" s="23"/>
      <c r="K19" s="13"/>
      <c r="L19" s="23"/>
      <c r="M19" s="13"/>
      <c r="N19" s="23"/>
      <c r="O19" s="13"/>
      <c r="P19" s="23"/>
      <c r="Q19" s="13"/>
      <c r="R19" s="23"/>
      <c r="S19" s="90"/>
      <c r="T19" s="23"/>
      <c r="U19" s="90"/>
      <c r="V19" s="23"/>
      <c r="W19" s="13"/>
      <c r="X19" s="23"/>
      <c r="Y19" s="82"/>
      <c r="Z19" s="23"/>
      <c r="AA19" s="13"/>
      <c r="AB19" s="23"/>
      <c r="AC19" s="13"/>
      <c r="AD19" s="23"/>
      <c r="AE19" s="13"/>
    </row>
    <row r="20" spans="1:36" ht="16.5" thickBot="1" x14ac:dyDescent="0.3">
      <c r="A20" s="11"/>
      <c r="B20" s="47" t="s">
        <v>57</v>
      </c>
      <c r="C20" s="9"/>
      <c r="D20" s="9"/>
      <c r="E20" s="61"/>
      <c r="F20" s="55"/>
      <c r="G20" s="81"/>
      <c r="H20" s="24"/>
      <c r="I20" s="10"/>
      <c r="J20" s="24"/>
      <c r="K20" s="10"/>
      <c r="L20" s="34"/>
      <c r="M20" s="22"/>
      <c r="N20" s="34"/>
      <c r="O20" s="22"/>
      <c r="P20" s="34"/>
      <c r="Q20" s="22"/>
      <c r="R20" s="34"/>
      <c r="S20" s="88"/>
      <c r="T20" s="34"/>
      <c r="U20" s="88"/>
      <c r="V20" s="34"/>
      <c r="W20" s="22"/>
      <c r="X20" s="34"/>
      <c r="Y20" s="79"/>
      <c r="Z20" s="34"/>
      <c r="AA20" s="22"/>
      <c r="AB20" s="34"/>
      <c r="AC20" s="33"/>
      <c r="AD20" s="140"/>
      <c r="AE20" s="142" t="s">
        <v>9</v>
      </c>
    </row>
    <row r="21" spans="1:36" ht="30.75" customHeight="1" thickBot="1" x14ac:dyDescent="0.3">
      <c r="A21" s="8" t="s">
        <v>91</v>
      </c>
      <c r="B21" s="7" t="s">
        <v>12</v>
      </c>
      <c r="C21" s="15" t="s">
        <v>11</v>
      </c>
      <c r="D21" s="7"/>
      <c r="E21" s="52" t="s">
        <v>10</v>
      </c>
      <c r="F21" s="52" t="s">
        <v>79</v>
      </c>
      <c r="G21" s="19" t="s">
        <v>9</v>
      </c>
      <c r="H21" s="18" t="s">
        <v>80</v>
      </c>
      <c r="I21" s="19" t="s">
        <v>9</v>
      </c>
      <c r="J21" s="28" t="s">
        <v>81</v>
      </c>
      <c r="K21" s="19" t="s">
        <v>9</v>
      </c>
      <c r="L21" s="28" t="s">
        <v>82</v>
      </c>
      <c r="M21" s="19" t="s">
        <v>9</v>
      </c>
      <c r="N21" s="28" t="s">
        <v>83</v>
      </c>
      <c r="O21" s="19" t="s">
        <v>9</v>
      </c>
      <c r="P21" s="28" t="s">
        <v>84</v>
      </c>
      <c r="Q21" s="19" t="s">
        <v>9</v>
      </c>
      <c r="R21" s="28" t="s">
        <v>85</v>
      </c>
      <c r="S21" s="89" t="s">
        <v>9</v>
      </c>
      <c r="T21" s="28" t="s">
        <v>86</v>
      </c>
      <c r="U21" s="89" t="s">
        <v>9</v>
      </c>
      <c r="V21" s="28" t="s">
        <v>87</v>
      </c>
      <c r="W21" s="19" t="s">
        <v>9</v>
      </c>
      <c r="X21" s="28" t="s">
        <v>88</v>
      </c>
      <c r="Y21" s="19" t="s">
        <v>9</v>
      </c>
      <c r="Z21" s="28" t="s">
        <v>89</v>
      </c>
      <c r="AA21" s="19" t="s">
        <v>9</v>
      </c>
      <c r="AB21" s="28" t="s">
        <v>90</v>
      </c>
      <c r="AC21" s="19" t="s">
        <v>9</v>
      </c>
      <c r="AD21" s="141"/>
      <c r="AE21" s="143"/>
    </row>
    <row r="22" spans="1:36" s="48" customFormat="1" ht="38.25" customHeight="1" x14ac:dyDescent="0.25">
      <c r="A22" s="123">
        <v>5</v>
      </c>
      <c r="B22" s="125" t="s">
        <v>56</v>
      </c>
      <c r="C22" s="85"/>
      <c r="D22" s="86" t="s">
        <v>55</v>
      </c>
      <c r="E22" s="62" t="s">
        <v>54</v>
      </c>
      <c r="F22" s="73">
        <v>7841</v>
      </c>
      <c r="G22" s="168">
        <f>IF(F23="","",F22/F23)</f>
        <v>1.1188641552511416</v>
      </c>
      <c r="H22" s="43">
        <v>9896</v>
      </c>
      <c r="I22" s="166">
        <f>IF(H23="","",H22/H23)</f>
        <v>1.409485828229597</v>
      </c>
      <c r="J22" s="43">
        <v>10410</v>
      </c>
      <c r="K22" s="166">
        <f>IF(J23="","",J22/J23)</f>
        <v>1.3514215240815266</v>
      </c>
      <c r="L22" s="43">
        <v>10883</v>
      </c>
      <c r="M22" s="166">
        <f>IF(L23="","",L22/L23)</f>
        <v>1.4152145643693108</v>
      </c>
      <c r="N22" s="43">
        <v>12531</v>
      </c>
      <c r="O22" s="166">
        <f>IF(N23="","",N22/N23)</f>
        <v>1.3946577629382304</v>
      </c>
      <c r="P22" s="43">
        <v>11793</v>
      </c>
      <c r="Q22" s="166">
        <f>IF(P23="","",P22/P23)</f>
        <v>1.4772641863960918</v>
      </c>
      <c r="R22" s="43">
        <v>13268</v>
      </c>
      <c r="S22" s="166">
        <f>IF(R23="","",R22/R23)</f>
        <v>1.6408607469700718</v>
      </c>
      <c r="T22" s="43">
        <v>13932</v>
      </c>
      <c r="U22" s="166">
        <f>IF(T23="","",T22/T23)</f>
        <v>1.6489525387619837</v>
      </c>
      <c r="V22" s="43">
        <v>13565</v>
      </c>
      <c r="W22" s="168">
        <f>IF(V23="","",V22/V23)</f>
        <v>1.6083708797723499</v>
      </c>
      <c r="X22" s="43">
        <v>28562</v>
      </c>
      <c r="Y22" s="170">
        <f>IF(X23="","",X22/X23)</f>
        <v>3.0682135567730153</v>
      </c>
      <c r="Z22" s="43">
        <v>30390</v>
      </c>
      <c r="AA22" s="170">
        <f>IF(Z23="","",Z22/Z23)</f>
        <v>4.3247474028746264</v>
      </c>
      <c r="AB22" s="43"/>
      <c r="AC22" s="172"/>
      <c r="AD22" s="74">
        <f>IF((F22+H22+J22+L22+N22+P22+R22+T22+V22+X22+Z22+AB22)&gt;0,(F22+H22+J22+L22+N22+P22+R22+T22+V22+X22+Z22+AB22),"")</f>
        <v>163071</v>
      </c>
      <c r="AE22" s="119">
        <f>IFERROR((IF(AD23="","",AD22/AD23)),"")</f>
        <v>1.8595244882832545</v>
      </c>
    </row>
    <row r="23" spans="1:36" s="48" customFormat="1" ht="38.25" customHeight="1" thickBot="1" x14ac:dyDescent="0.3">
      <c r="A23" s="124"/>
      <c r="B23" s="126"/>
      <c r="C23" s="49"/>
      <c r="D23" s="39" t="s">
        <v>53</v>
      </c>
      <c r="E23" s="62" t="s">
        <v>52</v>
      </c>
      <c r="F23" s="73">
        <f>F11</f>
        <v>7008</v>
      </c>
      <c r="G23" s="169"/>
      <c r="H23" s="75">
        <f>H11</f>
        <v>7021</v>
      </c>
      <c r="I23" s="167"/>
      <c r="J23" s="75">
        <f>J11</f>
        <v>7703</v>
      </c>
      <c r="K23" s="167"/>
      <c r="L23" s="75">
        <f>L11</f>
        <v>7690</v>
      </c>
      <c r="M23" s="167"/>
      <c r="N23" s="75">
        <f>N11</f>
        <v>8985</v>
      </c>
      <c r="O23" s="167"/>
      <c r="P23" s="75">
        <f>P11</f>
        <v>7983</v>
      </c>
      <c r="Q23" s="167"/>
      <c r="R23" s="75">
        <f>R11</f>
        <v>8086</v>
      </c>
      <c r="S23" s="167"/>
      <c r="T23" s="75">
        <f>T11</f>
        <v>8449</v>
      </c>
      <c r="U23" s="167"/>
      <c r="V23" s="75">
        <f>V11</f>
        <v>8434</v>
      </c>
      <c r="W23" s="169"/>
      <c r="X23" s="75">
        <f>X11</f>
        <v>9309</v>
      </c>
      <c r="Y23" s="171"/>
      <c r="Z23" s="75">
        <f>Z11</f>
        <v>7027</v>
      </c>
      <c r="AA23" s="171"/>
      <c r="AB23" s="75"/>
      <c r="AC23" s="173"/>
      <c r="AD23" s="50">
        <f t="shared" ref="AD23:AD41" si="1">IF((F23+H23+J23+L23+N23+P23+R23+T23+V23+X23+Z23+AB23)&gt;0,(F23+H23+J23+L23+N23+P23+R23+T23+V23+X23+Z23+AB23),"")</f>
        <v>87695</v>
      </c>
      <c r="AE23" s="120"/>
    </row>
    <row r="24" spans="1:36" ht="38.25" customHeight="1" x14ac:dyDescent="0.25">
      <c r="A24" s="133">
        <v>6</v>
      </c>
      <c r="B24" s="154" t="s">
        <v>51</v>
      </c>
      <c r="C24" s="40"/>
      <c r="D24" s="14" t="s">
        <v>45</v>
      </c>
      <c r="E24" s="64" t="s">
        <v>50</v>
      </c>
      <c r="F24" s="57">
        <v>3062</v>
      </c>
      <c r="G24" s="156">
        <f>IF(F25="","",F24/F25)</f>
        <v>4.4376811594202898</v>
      </c>
      <c r="H24" s="37">
        <v>3331</v>
      </c>
      <c r="I24" s="105">
        <f>IF(H25="","",H24/H25)</f>
        <v>4.5258152173913047</v>
      </c>
      <c r="J24" s="37">
        <v>3583</v>
      </c>
      <c r="K24" s="105">
        <f>IF(J25="","",J24/J25)</f>
        <v>4.5818414322250636</v>
      </c>
      <c r="L24" s="37">
        <v>3626</v>
      </c>
      <c r="M24" s="105">
        <f>IF(L25="","",L24/L25)</f>
        <v>4.5840707964601766</v>
      </c>
      <c r="N24" s="37">
        <v>3502</v>
      </c>
      <c r="O24" s="105">
        <f>IF(N25="","",N24/N25)</f>
        <v>4.7388362652232745</v>
      </c>
      <c r="P24" s="37">
        <v>3417</v>
      </c>
      <c r="Q24" s="105">
        <f>IF(P25="","",P24/P25)</f>
        <v>4.8194640338504939</v>
      </c>
      <c r="R24" s="37">
        <v>3366</v>
      </c>
      <c r="S24" s="105">
        <f>IF(R25="","",R24/R25)</f>
        <v>4.5609756097560972</v>
      </c>
      <c r="T24" s="37">
        <v>3526</v>
      </c>
      <c r="U24" s="105">
        <f>IF(T25="","",T24/T25)</f>
        <v>4.4974489795918364</v>
      </c>
      <c r="V24" s="37">
        <v>3308</v>
      </c>
      <c r="W24" s="156">
        <f>IF(V25="","",V24/V25)</f>
        <v>4.6201117318435756</v>
      </c>
      <c r="X24" s="37">
        <v>3393</v>
      </c>
      <c r="Y24" s="136">
        <f>IF(X25="","",X24/X25)</f>
        <v>4.8680057388809184</v>
      </c>
      <c r="Z24" s="37">
        <v>3282</v>
      </c>
      <c r="AA24" s="136">
        <f>IF(Z25="","",Z24/Z25)</f>
        <v>4.9058295964125564</v>
      </c>
      <c r="AB24" s="37"/>
      <c r="AC24" s="99"/>
      <c r="AD24" s="17">
        <f t="shared" si="1"/>
        <v>37396</v>
      </c>
      <c r="AE24" s="121">
        <f>IFERROR((IF(AD25="","",AD24/AD25)),"")</f>
        <v>4.6448888336852567</v>
      </c>
    </row>
    <row r="25" spans="1:36" s="66" customFormat="1" ht="38.25" customHeight="1" thickBot="1" x14ac:dyDescent="0.3">
      <c r="A25" s="112"/>
      <c r="B25" s="155"/>
      <c r="C25" s="94"/>
      <c r="D25" s="2" t="s">
        <v>49</v>
      </c>
      <c r="E25" s="60" t="s">
        <v>48</v>
      </c>
      <c r="F25" s="57">
        <v>690</v>
      </c>
      <c r="G25" s="157"/>
      <c r="H25" s="38">
        <v>736</v>
      </c>
      <c r="I25" s="106"/>
      <c r="J25" s="38">
        <v>782</v>
      </c>
      <c r="K25" s="106"/>
      <c r="L25" s="38">
        <v>791</v>
      </c>
      <c r="M25" s="106"/>
      <c r="N25" s="38">
        <v>739</v>
      </c>
      <c r="O25" s="106"/>
      <c r="P25" s="38">
        <v>709</v>
      </c>
      <c r="Q25" s="106"/>
      <c r="R25" s="38">
        <v>738</v>
      </c>
      <c r="S25" s="106"/>
      <c r="T25" s="38">
        <v>784</v>
      </c>
      <c r="U25" s="106"/>
      <c r="V25" s="38">
        <v>716</v>
      </c>
      <c r="W25" s="157"/>
      <c r="X25" s="38">
        <v>697</v>
      </c>
      <c r="Y25" s="137"/>
      <c r="Z25" s="38">
        <v>669</v>
      </c>
      <c r="AA25" s="137"/>
      <c r="AB25" s="38"/>
      <c r="AC25" s="100"/>
      <c r="AD25" s="29">
        <f t="shared" si="1"/>
        <v>8051</v>
      </c>
      <c r="AE25" s="122"/>
    </row>
    <row r="26" spans="1:36" s="66" customFormat="1" ht="38.25" customHeight="1" x14ac:dyDescent="0.25">
      <c r="A26" s="133">
        <v>7</v>
      </c>
      <c r="B26" s="154" t="s">
        <v>47</v>
      </c>
      <c r="C26" s="93"/>
      <c r="D26" s="3" t="s">
        <v>45</v>
      </c>
      <c r="E26" s="60" t="s">
        <v>46</v>
      </c>
      <c r="F26" s="56">
        <f>F29-F28</f>
        <v>590</v>
      </c>
      <c r="G26" s="160">
        <f>IF(F27="","",F26/F27)</f>
        <v>0.85507246376811596</v>
      </c>
      <c r="H26" s="25">
        <f>H29-H28</f>
        <v>294</v>
      </c>
      <c r="I26" s="162">
        <f>IF(H27="","",H26/H27)</f>
        <v>0.39945652173913043</v>
      </c>
      <c r="J26" s="25">
        <f>J29-J28</f>
        <v>568</v>
      </c>
      <c r="K26" s="158">
        <f>IF(J27="","",J26/J27)</f>
        <v>0.72634271099744241</v>
      </c>
      <c r="L26" s="25">
        <f>L29-L28</f>
        <v>389</v>
      </c>
      <c r="M26" s="158">
        <f>IF(L27="","",L26/L27)</f>
        <v>0.4917825537294564</v>
      </c>
      <c r="N26" s="25">
        <f>N29-N28</f>
        <v>501</v>
      </c>
      <c r="O26" s="158">
        <f>IF(N27="","",N26/N27)</f>
        <v>0.67794316644113672</v>
      </c>
      <c r="P26" s="25">
        <f>P29-P28</f>
        <v>355</v>
      </c>
      <c r="Q26" s="158">
        <f>IF(P27="","",P26/P27)</f>
        <v>0.50070521861777151</v>
      </c>
      <c r="R26" s="25">
        <f>R29-R28</f>
        <v>396</v>
      </c>
      <c r="S26" s="158">
        <f>IF(R27="","",R26/R27)</f>
        <v>0.53658536585365857</v>
      </c>
      <c r="T26" s="25">
        <f>T29-T28</f>
        <v>350</v>
      </c>
      <c r="U26" s="158">
        <f>IF(T27="","",T26/T27)</f>
        <v>0.44642857142857145</v>
      </c>
      <c r="V26" s="25">
        <f>V29-V28</f>
        <v>410</v>
      </c>
      <c r="W26" s="160">
        <f>IF(V27="","",V26/V27)</f>
        <v>0.57262569832402233</v>
      </c>
      <c r="X26" s="25">
        <f>X29-X28</f>
        <v>517</v>
      </c>
      <c r="Y26" s="160">
        <f>IF(X27="","",X26/X27)</f>
        <v>0.74175035868005734</v>
      </c>
      <c r="Z26" s="25">
        <f>Z29-Z28</f>
        <v>460</v>
      </c>
      <c r="AA26" s="162">
        <f>IF(Z27="","",Z26/Z27)</f>
        <v>0.68759342301943194</v>
      </c>
      <c r="AB26" s="25"/>
      <c r="AC26" s="162"/>
      <c r="AD26" s="17">
        <f t="shared" si="1"/>
        <v>4830</v>
      </c>
      <c r="AE26" s="121">
        <f t="shared" ref="AE26" si="2">IFERROR((IF(AD27="","",AD26/AD27)),"")</f>
        <v>0.59992547509626137</v>
      </c>
    </row>
    <row r="27" spans="1:36" ht="38.25" customHeight="1" thickBot="1" x14ac:dyDescent="0.3">
      <c r="A27" s="112"/>
      <c r="B27" s="155"/>
      <c r="C27" s="41"/>
      <c r="D27" s="39" t="s">
        <v>45</v>
      </c>
      <c r="E27" s="64" t="s">
        <v>44</v>
      </c>
      <c r="F27" s="56">
        <f>F25</f>
        <v>690</v>
      </c>
      <c r="G27" s="161"/>
      <c r="H27" s="26">
        <f>H25</f>
        <v>736</v>
      </c>
      <c r="I27" s="163"/>
      <c r="J27" s="26">
        <f>J25</f>
        <v>782</v>
      </c>
      <c r="K27" s="159"/>
      <c r="L27" s="26">
        <f>L25</f>
        <v>791</v>
      </c>
      <c r="M27" s="159"/>
      <c r="N27" s="26">
        <f>N25</f>
        <v>739</v>
      </c>
      <c r="O27" s="159"/>
      <c r="P27" s="26">
        <f>P25</f>
        <v>709</v>
      </c>
      <c r="Q27" s="159"/>
      <c r="R27" s="26">
        <f>R25</f>
        <v>738</v>
      </c>
      <c r="S27" s="159"/>
      <c r="T27" s="26">
        <f>T25</f>
        <v>784</v>
      </c>
      <c r="U27" s="159"/>
      <c r="V27" s="26">
        <f>V25</f>
        <v>716</v>
      </c>
      <c r="W27" s="161"/>
      <c r="X27" s="26">
        <f>X25</f>
        <v>697</v>
      </c>
      <c r="Y27" s="161"/>
      <c r="Z27" s="26">
        <f>Z25</f>
        <v>669</v>
      </c>
      <c r="AA27" s="163"/>
      <c r="AB27" s="26"/>
      <c r="AC27" s="163"/>
      <c r="AD27" s="29">
        <f t="shared" si="1"/>
        <v>8051</v>
      </c>
      <c r="AE27" s="122"/>
    </row>
    <row r="28" spans="1:36" s="66" customFormat="1" ht="38.25" customHeight="1" x14ac:dyDescent="0.25">
      <c r="A28" s="133">
        <v>8</v>
      </c>
      <c r="B28" s="134" t="s">
        <v>43</v>
      </c>
      <c r="C28" s="93"/>
      <c r="D28" s="3" t="s">
        <v>41</v>
      </c>
      <c r="E28" s="60" t="s">
        <v>42</v>
      </c>
      <c r="F28" s="58">
        <v>2665</v>
      </c>
      <c r="G28" s="107">
        <f>IF(F29="","",((F28/F29)*100))</f>
        <v>81.874039938556066</v>
      </c>
      <c r="H28" s="35">
        <v>2646</v>
      </c>
      <c r="I28" s="152">
        <f>IF(H29="","",((H28/H29)*100))</f>
        <v>90</v>
      </c>
      <c r="J28" s="35">
        <v>2687</v>
      </c>
      <c r="K28" s="152">
        <f>IF(J29="","",((J28/J29)*100))</f>
        <v>82.549923195084489</v>
      </c>
      <c r="L28" s="35">
        <v>2761</v>
      </c>
      <c r="M28" s="152">
        <f>IF(L29="","",((L28/L29)*100))</f>
        <v>87.650793650793645</v>
      </c>
      <c r="N28" s="35">
        <v>2754</v>
      </c>
      <c r="O28" s="152">
        <f>IF(N29="","",((N28/N29)*100))</f>
        <v>84.608294930875573</v>
      </c>
      <c r="P28" s="35">
        <v>2795</v>
      </c>
      <c r="Q28" s="152">
        <f>IF(P29="","",((P28/P29)*100))</f>
        <v>88.73015873015872</v>
      </c>
      <c r="R28" s="35">
        <v>2859</v>
      </c>
      <c r="S28" s="152">
        <f>IF(R29="","",((R28/R29)*100))</f>
        <v>87.834101382488484</v>
      </c>
      <c r="T28" s="35">
        <v>2905</v>
      </c>
      <c r="U28" s="152">
        <f>IF(T29="","",((T28/T29)*100))</f>
        <v>89.247311827956992</v>
      </c>
      <c r="V28" s="35">
        <v>2740</v>
      </c>
      <c r="W28" s="109">
        <f>IF(V29="","",((V28/V29)*100))</f>
        <v>86.984126984126988</v>
      </c>
      <c r="X28" s="35">
        <v>2738</v>
      </c>
      <c r="Y28" s="109">
        <f>IF(X29="","",((X28/X29)*100))</f>
        <v>84.116743471582183</v>
      </c>
      <c r="Z28" s="35">
        <v>2690</v>
      </c>
      <c r="AA28" s="101">
        <f>IF(Z29="","",((Z28/Z29)*100))</f>
        <v>85.396825396825392</v>
      </c>
      <c r="AB28" s="35"/>
      <c r="AC28" s="101"/>
      <c r="AD28" s="17">
        <f t="shared" si="1"/>
        <v>30240</v>
      </c>
      <c r="AE28" s="121">
        <f>IFERROR((IF(AD29="","",AD28/AD29)),"")*100</f>
        <v>86.227544910179645</v>
      </c>
    </row>
    <row r="29" spans="1:36" s="66" customFormat="1" ht="38.25" customHeight="1" thickBot="1" x14ac:dyDescent="0.3">
      <c r="A29" s="112"/>
      <c r="B29" s="135"/>
      <c r="C29" s="94"/>
      <c r="D29" s="2" t="s">
        <v>41</v>
      </c>
      <c r="E29" s="60" t="s">
        <v>40</v>
      </c>
      <c r="F29" s="58">
        <f>F31*31</f>
        <v>3255</v>
      </c>
      <c r="G29" s="108"/>
      <c r="H29" s="36">
        <f>H31*28</f>
        <v>2940</v>
      </c>
      <c r="I29" s="153"/>
      <c r="J29" s="36">
        <f>J31*31</f>
        <v>3255</v>
      </c>
      <c r="K29" s="153"/>
      <c r="L29" s="36">
        <f>L31*30</f>
        <v>3150</v>
      </c>
      <c r="M29" s="153"/>
      <c r="N29" s="36">
        <f>N31*31</f>
        <v>3255</v>
      </c>
      <c r="O29" s="153"/>
      <c r="P29" s="36">
        <f>P31*30</f>
        <v>3150</v>
      </c>
      <c r="Q29" s="153"/>
      <c r="R29" s="36">
        <f>R31*31</f>
        <v>3255</v>
      </c>
      <c r="S29" s="153"/>
      <c r="T29" s="36">
        <f>T31*31</f>
        <v>3255</v>
      </c>
      <c r="U29" s="153"/>
      <c r="V29" s="36">
        <f>V31*30</f>
        <v>3150</v>
      </c>
      <c r="W29" s="110"/>
      <c r="X29" s="36">
        <f>X31*31</f>
        <v>3255</v>
      </c>
      <c r="Y29" s="110"/>
      <c r="Z29" s="36">
        <f>Z31*30</f>
        <v>3150</v>
      </c>
      <c r="AA29" s="102"/>
      <c r="AB29" s="36"/>
      <c r="AC29" s="102"/>
      <c r="AD29" s="29">
        <f t="shared" si="1"/>
        <v>35070</v>
      </c>
      <c r="AE29" s="122"/>
    </row>
    <row r="30" spans="1:36" ht="38.25" customHeight="1" x14ac:dyDescent="0.25">
      <c r="A30" s="133">
        <v>9</v>
      </c>
      <c r="B30" s="125" t="s">
        <v>39</v>
      </c>
      <c r="C30" s="40"/>
      <c r="D30" s="14" t="s">
        <v>38</v>
      </c>
      <c r="E30" s="62" t="s">
        <v>0</v>
      </c>
      <c r="F30" s="56">
        <f>F25</f>
        <v>690</v>
      </c>
      <c r="G30" s="160">
        <f>IF(F31="","",F30/F31)</f>
        <v>6.5714285714285712</v>
      </c>
      <c r="H30" s="25">
        <f>H25</f>
        <v>736</v>
      </c>
      <c r="I30" s="162">
        <f>IF(H31="","",H30/H31)</f>
        <v>7.0095238095238095</v>
      </c>
      <c r="J30" s="25">
        <f>J25</f>
        <v>782</v>
      </c>
      <c r="K30" s="158">
        <f>IF(J31="","",J30/J31)</f>
        <v>7.4476190476190478</v>
      </c>
      <c r="L30" s="25">
        <f>L25</f>
        <v>791</v>
      </c>
      <c r="M30" s="158">
        <f>IF(L31="","",L30/L31)</f>
        <v>7.5333333333333332</v>
      </c>
      <c r="N30" s="25">
        <f>N25</f>
        <v>739</v>
      </c>
      <c r="O30" s="158">
        <f>IF(N31="","",N30/N31)</f>
        <v>7.038095238095238</v>
      </c>
      <c r="P30" s="25">
        <f>P25</f>
        <v>709</v>
      </c>
      <c r="Q30" s="158">
        <f>IF(P31="","",P30/P31)</f>
        <v>6.7523809523809524</v>
      </c>
      <c r="R30" s="25">
        <f>R25</f>
        <v>738</v>
      </c>
      <c r="S30" s="158">
        <f>IF(R31="","",R30/R31)</f>
        <v>7.0285714285714285</v>
      </c>
      <c r="T30" s="25">
        <f>T25</f>
        <v>784</v>
      </c>
      <c r="U30" s="158">
        <f>IF(T31="","",T30/T31)</f>
        <v>7.4666666666666668</v>
      </c>
      <c r="V30" s="25">
        <f>V25</f>
        <v>716</v>
      </c>
      <c r="W30" s="160">
        <f>IF(V31="","",V30/V31)</f>
        <v>6.8190476190476188</v>
      </c>
      <c r="X30" s="25">
        <f>X25</f>
        <v>697</v>
      </c>
      <c r="Y30" s="160">
        <f>IF(X31="","",X30/X31)</f>
        <v>6.6380952380952385</v>
      </c>
      <c r="Z30" s="25">
        <f>Z25</f>
        <v>669</v>
      </c>
      <c r="AA30" s="160">
        <f>IF(Z31="","",Z30/Z31)</f>
        <v>6.371428571428571</v>
      </c>
      <c r="AB30" s="25"/>
      <c r="AC30" s="162"/>
      <c r="AD30" s="17">
        <f t="shared" si="1"/>
        <v>8051</v>
      </c>
      <c r="AE30" s="121">
        <f t="shared" ref="AE30" si="3">IFERROR((IF(AD31="","",AD30/AD31)),"")</f>
        <v>6.9705627705627702</v>
      </c>
    </row>
    <row r="31" spans="1:36" ht="38.25" customHeight="1" thickBot="1" x14ac:dyDescent="0.3">
      <c r="A31" s="112"/>
      <c r="B31" s="126"/>
      <c r="C31" s="41"/>
      <c r="D31" s="39" t="s">
        <v>37</v>
      </c>
      <c r="E31" s="62" t="s">
        <v>36</v>
      </c>
      <c r="F31" s="56">
        <v>105</v>
      </c>
      <c r="G31" s="161"/>
      <c r="H31" s="26">
        <v>105</v>
      </c>
      <c r="I31" s="163"/>
      <c r="J31" s="26">
        <v>105</v>
      </c>
      <c r="K31" s="159"/>
      <c r="L31" s="26">
        <v>105</v>
      </c>
      <c r="M31" s="159"/>
      <c r="N31" s="26">
        <v>105</v>
      </c>
      <c r="O31" s="159"/>
      <c r="P31" s="26">
        <v>105</v>
      </c>
      <c r="Q31" s="159"/>
      <c r="R31" s="26">
        <v>105</v>
      </c>
      <c r="S31" s="159"/>
      <c r="T31" s="26">
        <v>105</v>
      </c>
      <c r="U31" s="159"/>
      <c r="V31" s="26">
        <v>105</v>
      </c>
      <c r="W31" s="161"/>
      <c r="X31" s="26">
        <v>105</v>
      </c>
      <c r="Y31" s="161"/>
      <c r="Z31" s="26">
        <v>105</v>
      </c>
      <c r="AA31" s="161"/>
      <c r="AB31" s="26"/>
      <c r="AC31" s="163"/>
      <c r="AD31" s="29">
        <f t="shared" si="1"/>
        <v>1155</v>
      </c>
      <c r="AE31" s="122"/>
      <c r="AF31" s="70">
        <f>AE30*AE24</f>
        <v>32.377489177489174</v>
      </c>
    </row>
    <row r="32" spans="1:36" ht="38.25" customHeight="1" x14ac:dyDescent="0.25">
      <c r="A32" s="133">
        <v>10</v>
      </c>
      <c r="B32" s="134" t="s">
        <v>35</v>
      </c>
      <c r="C32" s="93"/>
      <c r="D32" s="3" t="s">
        <v>34</v>
      </c>
      <c r="E32" s="60" t="s">
        <v>33</v>
      </c>
      <c r="F32" s="57">
        <v>2731</v>
      </c>
      <c r="G32" s="156">
        <f>IF(F33="","",F32/F33)</f>
        <v>0.38969748858447489</v>
      </c>
      <c r="H32" s="37">
        <v>2317</v>
      </c>
      <c r="I32" s="105">
        <f>IF(H33="","",H32/H33)</f>
        <v>0.33000997008973082</v>
      </c>
      <c r="J32" s="37">
        <v>2123</v>
      </c>
      <c r="K32" s="105">
        <f>IF(J33="","",J32/J33)</f>
        <v>0.27560690640010388</v>
      </c>
      <c r="L32" s="37">
        <v>2439</v>
      </c>
      <c r="M32" s="105">
        <f>IF(L33="","",L32/L33)</f>
        <v>0.31716514954486347</v>
      </c>
      <c r="N32" s="37">
        <v>2195</v>
      </c>
      <c r="O32" s="105">
        <f>IF(N33="","",N32/N33)</f>
        <v>0.24429604897050641</v>
      </c>
      <c r="P32" s="37">
        <v>2023</v>
      </c>
      <c r="Q32" s="105">
        <f>IF(P33="","",P32/P33)</f>
        <v>0.25341350369535265</v>
      </c>
      <c r="R32" s="37">
        <v>1704</v>
      </c>
      <c r="S32" s="105">
        <f>IF(R33="","",R32/R33)</f>
        <v>0.21073460301756122</v>
      </c>
      <c r="T32" s="37">
        <v>1827</v>
      </c>
      <c r="U32" s="105">
        <f>IF(T33="","",T32/T33)</f>
        <v>0.21623860811930407</v>
      </c>
      <c r="V32" s="37">
        <v>1296</v>
      </c>
      <c r="W32" s="136">
        <f>IF(V33="","",V32/V33)</f>
        <v>0.15366374199668009</v>
      </c>
      <c r="X32" s="35">
        <v>1294</v>
      </c>
      <c r="Y32" s="109">
        <f>IF(X33="","",X32/X33)</f>
        <v>0.13900526372327854</v>
      </c>
      <c r="Z32" s="35">
        <v>1111</v>
      </c>
      <c r="AA32" s="109">
        <f>IF(Z33="","",Z32/Z33)</f>
        <v>0.15810445424790096</v>
      </c>
      <c r="AB32" s="35"/>
      <c r="AC32" s="101"/>
      <c r="AD32" s="17">
        <f t="shared" si="1"/>
        <v>21060</v>
      </c>
      <c r="AE32" s="121">
        <f t="shared" ref="AE32" si="4">IFERROR((IF(AD33="","",AD32/AD33)),"")</f>
        <v>0.24015052169450937</v>
      </c>
    </row>
    <row r="33" spans="1:31" ht="38.25" customHeight="1" thickBot="1" x14ac:dyDescent="0.3">
      <c r="A33" s="112"/>
      <c r="B33" s="135"/>
      <c r="C33" s="94"/>
      <c r="D33" s="2" t="s">
        <v>32</v>
      </c>
      <c r="E33" s="60" t="s">
        <v>31</v>
      </c>
      <c r="F33" s="57">
        <f>F11</f>
        <v>7008</v>
      </c>
      <c r="G33" s="157"/>
      <c r="H33" s="38">
        <f>H11</f>
        <v>7021</v>
      </c>
      <c r="I33" s="106"/>
      <c r="J33" s="38">
        <f>J11</f>
        <v>7703</v>
      </c>
      <c r="K33" s="106"/>
      <c r="L33" s="38">
        <f>L11</f>
        <v>7690</v>
      </c>
      <c r="M33" s="106"/>
      <c r="N33" s="38">
        <f>N11</f>
        <v>8985</v>
      </c>
      <c r="O33" s="106"/>
      <c r="P33" s="38">
        <f>P11</f>
        <v>7983</v>
      </c>
      <c r="Q33" s="106"/>
      <c r="R33" s="38">
        <f>R11</f>
        <v>8086</v>
      </c>
      <c r="S33" s="106"/>
      <c r="T33" s="38">
        <f>T11</f>
        <v>8449</v>
      </c>
      <c r="U33" s="106"/>
      <c r="V33" s="38">
        <f>V11</f>
        <v>8434</v>
      </c>
      <c r="W33" s="137"/>
      <c r="X33" s="36">
        <f>X11</f>
        <v>9309</v>
      </c>
      <c r="Y33" s="110"/>
      <c r="Z33" s="36">
        <f>Z11</f>
        <v>7027</v>
      </c>
      <c r="AA33" s="110"/>
      <c r="AB33" s="36"/>
      <c r="AC33" s="102"/>
      <c r="AD33" s="29">
        <f t="shared" si="1"/>
        <v>87695</v>
      </c>
      <c r="AE33" s="122"/>
    </row>
    <row r="34" spans="1:31" ht="38.25" customHeight="1" x14ac:dyDescent="0.25">
      <c r="A34" s="133">
        <v>11</v>
      </c>
      <c r="B34" s="154" t="s">
        <v>30</v>
      </c>
      <c r="C34" s="40"/>
      <c r="D34" s="14" t="s">
        <v>29</v>
      </c>
      <c r="E34" s="65" t="s">
        <v>28</v>
      </c>
      <c r="F34" s="57">
        <v>305</v>
      </c>
      <c r="G34" s="156">
        <f>IF(F35="","",F34/F35)</f>
        <v>5.083333333333333</v>
      </c>
      <c r="H34" s="37">
        <v>321</v>
      </c>
      <c r="I34" s="105">
        <f>IF(H35="","",H34/H35)</f>
        <v>5.35</v>
      </c>
      <c r="J34" s="37">
        <v>343</v>
      </c>
      <c r="K34" s="105">
        <f>IF(J35="","",J34/J35)</f>
        <v>5.7166666666666668</v>
      </c>
      <c r="L34" s="37">
        <v>362</v>
      </c>
      <c r="M34" s="105">
        <f>IF(L35="","",L34/L35)</f>
        <v>6.0333333333333332</v>
      </c>
      <c r="N34" s="37">
        <v>349</v>
      </c>
      <c r="O34" s="105">
        <f>IF(N35="","",N34/N35)</f>
        <v>5.8166666666666664</v>
      </c>
      <c r="P34" s="37">
        <v>345</v>
      </c>
      <c r="Q34" s="105">
        <f>IF(P35="","",P34/P35)</f>
        <v>5.75</v>
      </c>
      <c r="R34" s="37">
        <v>394</v>
      </c>
      <c r="S34" s="105">
        <f>IF(R35="","",R34/R35)</f>
        <v>6.5666666666666664</v>
      </c>
      <c r="T34" s="37">
        <v>384</v>
      </c>
      <c r="U34" s="105">
        <f>IF(T35="","",T34/T35)</f>
        <v>6.4</v>
      </c>
      <c r="V34" s="42">
        <v>338</v>
      </c>
      <c r="W34" s="136">
        <f>IF(V35="","",V34/V35)</f>
        <v>5.6333333333333337</v>
      </c>
      <c r="X34" s="37">
        <v>372</v>
      </c>
      <c r="Y34" s="136">
        <f>IF(X35="","",X34/X35)</f>
        <v>6.2</v>
      </c>
      <c r="Z34" s="42">
        <v>351</v>
      </c>
      <c r="AA34" s="99">
        <f>IF(Z35="","",Z34/Z35)</f>
        <v>5.85</v>
      </c>
      <c r="AB34" s="42"/>
      <c r="AC34" s="99"/>
      <c r="AD34" s="17">
        <f t="shared" si="1"/>
        <v>3864</v>
      </c>
      <c r="AE34" s="121">
        <f t="shared" ref="AE34" si="5">IFERROR((IF(AD35="","",AD34/AD35)),"")</f>
        <v>5.8545454545454545</v>
      </c>
    </row>
    <row r="35" spans="1:31" ht="38.25" customHeight="1" thickBot="1" x14ac:dyDescent="0.3">
      <c r="A35" s="112"/>
      <c r="B35" s="155"/>
      <c r="C35" s="41"/>
      <c r="D35" s="39" t="s">
        <v>27</v>
      </c>
      <c r="E35" s="65" t="s">
        <v>19</v>
      </c>
      <c r="F35" s="57">
        <v>60</v>
      </c>
      <c r="G35" s="157"/>
      <c r="H35" s="38">
        <v>60</v>
      </c>
      <c r="I35" s="106"/>
      <c r="J35" s="38">
        <v>60</v>
      </c>
      <c r="K35" s="106"/>
      <c r="L35" s="38">
        <v>60</v>
      </c>
      <c r="M35" s="106"/>
      <c r="N35" s="38">
        <v>60</v>
      </c>
      <c r="O35" s="106"/>
      <c r="P35" s="38">
        <v>60</v>
      </c>
      <c r="Q35" s="106"/>
      <c r="R35" s="38">
        <v>60</v>
      </c>
      <c r="S35" s="106"/>
      <c r="T35" s="38">
        <v>60</v>
      </c>
      <c r="U35" s="106"/>
      <c r="V35" s="38">
        <v>60</v>
      </c>
      <c r="W35" s="137"/>
      <c r="X35" s="38">
        <v>60</v>
      </c>
      <c r="Y35" s="137"/>
      <c r="Z35" s="38">
        <v>60</v>
      </c>
      <c r="AA35" s="100"/>
      <c r="AB35" s="46"/>
      <c r="AC35" s="100"/>
      <c r="AD35" s="29">
        <f t="shared" si="1"/>
        <v>660</v>
      </c>
      <c r="AE35" s="122"/>
    </row>
    <row r="36" spans="1:31" s="66" customFormat="1" ht="38.25" customHeight="1" x14ac:dyDescent="0.25">
      <c r="A36" s="133">
        <v>12</v>
      </c>
      <c r="B36" s="134" t="s">
        <v>26</v>
      </c>
      <c r="C36" s="93"/>
      <c r="D36" s="3" t="s">
        <v>25</v>
      </c>
      <c r="E36" s="60" t="s">
        <v>24</v>
      </c>
      <c r="F36" s="56">
        <v>302</v>
      </c>
      <c r="G36" s="164">
        <f>IF(F37="","",F36/F37)</f>
        <v>151</v>
      </c>
      <c r="H36" s="25">
        <v>238</v>
      </c>
      <c r="I36" s="158">
        <f>IF(H37="","",H36/H37)</f>
        <v>119</v>
      </c>
      <c r="J36" s="25">
        <v>243</v>
      </c>
      <c r="K36" s="158">
        <f>IF(J37="","",J36/J37)</f>
        <v>121.5</v>
      </c>
      <c r="L36" s="25">
        <v>260</v>
      </c>
      <c r="M36" s="158">
        <f>IF(L37="","",L36/L37)</f>
        <v>130</v>
      </c>
      <c r="N36" s="25">
        <v>232</v>
      </c>
      <c r="O36" s="158">
        <f>IF(N37="","",N36/N37)</f>
        <v>116</v>
      </c>
      <c r="P36" s="25">
        <v>161</v>
      </c>
      <c r="Q36" s="158">
        <f>IF(P37="","",P36/P37)</f>
        <v>80.5</v>
      </c>
      <c r="R36" s="25">
        <v>275</v>
      </c>
      <c r="S36" s="158">
        <f>IF(R37="","",R36/R37)</f>
        <v>137.5</v>
      </c>
      <c r="T36" s="25">
        <v>297</v>
      </c>
      <c r="U36" s="158">
        <f>IF(T37="","",T36/T37)</f>
        <v>148.5</v>
      </c>
      <c r="V36" s="25">
        <v>254</v>
      </c>
      <c r="W36" s="160">
        <f>IF(V37="","",V36/V37)</f>
        <v>127</v>
      </c>
      <c r="X36" s="25">
        <v>256</v>
      </c>
      <c r="Y36" s="160">
        <f>IF(X37="","",X36/X37)</f>
        <v>128</v>
      </c>
      <c r="Z36" s="25"/>
      <c r="AA36" s="162"/>
      <c r="AB36" s="25"/>
      <c r="AC36" s="162"/>
      <c r="AD36" s="17">
        <f t="shared" si="1"/>
        <v>2518</v>
      </c>
      <c r="AE36" s="121">
        <f t="shared" ref="AE36" si="6">IFERROR((IF(AD37="","",AD36/AD37)),"")</f>
        <v>114.45454545454545</v>
      </c>
    </row>
    <row r="37" spans="1:31" s="66" customFormat="1" ht="38.25" customHeight="1" thickBot="1" x14ac:dyDescent="0.3">
      <c r="A37" s="112"/>
      <c r="B37" s="135"/>
      <c r="C37" s="94"/>
      <c r="D37" s="2" t="s">
        <v>23</v>
      </c>
      <c r="E37" s="60" t="s">
        <v>19</v>
      </c>
      <c r="F37" s="56">
        <v>2</v>
      </c>
      <c r="G37" s="165"/>
      <c r="H37" s="26">
        <v>2</v>
      </c>
      <c r="I37" s="159"/>
      <c r="J37" s="26">
        <v>2</v>
      </c>
      <c r="K37" s="159"/>
      <c r="L37" s="26">
        <v>2</v>
      </c>
      <c r="M37" s="159"/>
      <c r="N37" s="26">
        <v>2</v>
      </c>
      <c r="O37" s="159"/>
      <c r="P37" s="26">
        <v>2</v>
      </c>
      <c r="Q37" s="159"/>
      <c r="R37" s="26">
        <v>2</v>
      </c>
      <c r="S37" s="159"/>
      <c r="T37" s="26">
        <v>2</v>
      </c>
      <c r="U37" s="159"/>
      <c r="V37" s="26">
        <v>2</v>
      </c>
      <c r="W37" s="161"/>
      <c r="X37" s="26">
        <v>2</v>
      </c>
      <c r="Y37" s="161"/>
      <c r="Z37" s="26">
        <v>2</v>
      </c>
      <c r="AA37" s="163"/>
      <c r="AB37" s="26"/>
      <c r="AC37" s="163"/>
      <c r="AD37" s="29">
        <f t="shared" si="1"/>
        <v>22</v>
      </c>
      <c r="AE37" s="122"/>
    </row>
    <row r="38" spans="1:31" s="66" customFormat="1" ht="38.25" customHeight="1" x14ac:dyDescent="0.25">
      <c r="A38" s="133">
        <v>13</v>
      </c>
      <c r="B38" s="154" t="s">
        <v>22</v>
      </c>
      <c r="C38" s="93"/>
      <c r="D38" s="3" t="s">
        <v>20</v>
      </c>
      <c r="E38" s="60" t="s">
        <v>21</v>
      </c>
      <c r="F38" s="58">
        <v>3</v>
      </c>
      <c r="G38" s="107">
        <f>IF(F39="","",F38/F39)</f>
        <v>1.5</v>
      </c>
      <c r="H38" s="35">
        <v>83</v>
      </c>
      <c r="I38" s="152">
        <f>IF(H39="","",H38/H39)</f>
        <v>41.5</v>
      </c>
      <c r="J38" s="35">
        <v>100</v>
      </c>
      <c r="K38" s="152">
        <f>IF(J39="","",J38/J39)</f>
        <v>50</v>
      </c>
      <c r="L38" s="35">
        <v>102</v>
      </c>
      <c r="M38" s="152">
        <f>IF(L39="","",L38/L39)</f>
        <v>51</v>
      </c>
      <c r="N38" s="35">
        <v>117</v>
      </c>
      <c r="O38" s="152">
        <f>IF(N39="","",N38/N39)</f>
        <v>58.5</v>
      </c>
      <c r="P38" s="35">
        <v>184</v>
      </c>
      <c r="Q38" s="152">
        <f>IF(P39="","",P38/P39)</f>
        <v>92</v>
      </c>
      <c r="R38" s="35">
        <v>119</v>
      </c>
      <c r="S38" s="152">
        <f>IF(R39="","",R38/R39)</f>
        <v>59.5</v>
      </c>
      <c r="T38" s="35">
        <v>87</v>
      </c>
      <c r="U38" s="152">
        <f>IF(T39="","",T38/T39)</f>
        <v>43.5</v>
      </c>
      <c r="V38" s="35">
        <v>84</v>
      </c>
      <c r="W38" s="109">
        <f>IF(V39="","",V38/V39)</f>
        <v>42</v>
      </c>
      <c r="X38" s="35">
        <v>116</v>
      </c>
      <c r="Y38" s="109">
        <f>IF(X39="","",X38/X39)</f>
        <v>58</v>
      </c>
      <c r="Z38" s="35"/>
      <c r="AA38" s="101"/>
      <c r="AB38" s="35"/>
      <c r="AC38" s="101"/>
      <c r="AD38" s="17">
        <f t="shared" si="1"/>
        <v>995</v>
      </c>
      <c r="AE38" s="121">
        <f t="shared" ref="AE38" si="7">IFERROR((IF(AD39="","",AD38/AD39)),"")</f>
        <v>45.227272727272727</v>
      </c>
    </row>
    <row r="39" spans="1:31" ht="38.25" customHeight="1" thickBot="1" x14ac:dyDescent="0.3">
      <c r="A39" s="112"/>
      <c r="B39" s="155"/>
      <c r="C39" s="41"/>
      <c r="D39" s="39" t="s">
        <v>20</v>
      </c>
      <c r="E39" s="64" t="s">
        <v>19</v>
      </c>
      <c r="F39" s="58">
        <v>2</v>
      </c>
      <c r="G39" s="108"/>
      <c r="H39" s="36">
        <v>2</v>
      </c>
      <c r="I39" s="153"/>
      <c r="J39" s="36">
        <v>2</v>
      </c>
      <c r="K39" s="153"/>
      <c r="L39" s="36">
        <v>2</v>
      </c>
      <c r="M39" s="153"/>
      <c r="N39" s="36">
        <v>2</v>
      </c>
      <c r="O39" s="153"/>
      <c r="P39" s="36">
        <v>2</v>
      </c>
      <c r="Q39" s="153"/>
      <c r="R39" s="36">
        <v>2</v>
      </c>
      <c r="S39" s="153"/>
      <c r="T39" s="36">
        <v>2</v>
      </c>
      <c r="U39" s="153"/>
      <c r="V39" s="36">
        <v>2</v>
      </c>
      <c r="W39" s="110"/>
      <c r="X39" s="36">
        <v>2</v>
      </c>
      <c r="Y39" s="110"/>
      <c r="Z39" s="45">
        <v>2</v>
      </c>
      <c r="AA39" s="102"/>
      <c r="AB39" s="36"/>
      <c r="AC39" s="102"/>
      <c r="AD39" s="29">
        <f t="shared" si="1"/>
        <v>22</v>
      </c>
      <c r="AE39" s="122"/>
    </row>
    <row r="40" spans="1:31" s="48" customFormat="1" ht="38.25" customHeight="1" x14ac:dyDescent="0.25">
      <c r="A40" s="123">
        <v>14</v>
      </c>
      <c r="B40" s="125" t="s">
        <v>18</v>
      </c>
      <c r="C40" s="40"/>
      <c r="D40" s="14" t="s">
        <v>17</v>
      </c>
      <c r="E40" s="62" t="s">
        <v>16</v>
      </c>
      <c r="F40" s="73">
        <v>247</v>
      </c>
      <c r="G40" s="127">
        <f>IF(F41="","",((F40/F41)*100))</f>
        <v>3.5245433789954337</v>
      </c>
      <c r="H40" s="43">
        <v>252</v>
      </c>
      <c r="I40" s="150">
        <f>IF(H41="","",((H40/H41)*100))</f>
        <v>3.589232303090728</v>
      </c>
      <c r="J40" s="43">
        <v>181</v>
      </c>
      <c r="K40" s="150">
        <f>IF(J41="","",((J40/J41)*100))</f>
        <v>2.3497338699208101</v>
      </c>
      <c r="L40" s="43">
        <v>198</v>
      </c>
      <c r="M40" s="150">
        <f>IF(L41="","",((L40/L41)*100))</f>
        <v>2.5747724317295191</v>
      </c>
      <c r="N40" s="43">
        <v>208</v>
      </c>
      <c r="O40" s="150">
        <f>IF(N41="","",((N40/N41)*100))</f>
        <v>2.3149693934335005</v>
      </c>
      <c r="P40" s="43">
        <v>183</v>
      </c>
      <c r="Q40" s="150">
        <f>IF(P41="","",((P40/P41)*100))</f>
        <v>2.2923712889891017</v>
      </c>
      <c r="R40" s="43">
        <v>202</v>
      </c>
      <c r="S40" s="150">
        <f>IF(R41="","",((R40/R41)*100))</f>
        <v>2.4981449418748456</v>
      </c>
      <c r="T40" s="43">
        <v>207</v>
      </c>
      <c r="U40" s="150">
        <f>IF(T41="","",((T40/T41)*100))</f>
        <v>2.4499940821398982</v>
      </c>
      <c r="V40" s="43">
        <v>225</v>
      </c>
      <c r="W40" s="115">
        <f>IF(V41="","",((V40/V41)*100))</f>
        <v>2.6677732985534739</v>
      </c>
      <c r="X40" s="43">
        <v>180</v>
      </c>
      <c r="Y40" s="115">
        <f>IF(X41="","",((X40/X41)*100))</f>
        <v>1.9336126329358685</v>
      </c>
      <c r="Z40" s="43"/>
      <c r="AA40" s="117"/>
      <c r="AB40" s="43"/>
      <c r="AC40" s="117"/>
      <c r="AD40" s="74">
        <f t="shared" si="1"/>
        <v>2083</v>
      </c>
      <c r="AE40" s="119">
        <f t="shared" ref="AE40" si="8">IFERROR((IF(AD41="","",AD40/AD41)),"")</f>
        <v>2.375277951992702E-2</v>
      </c>
    </row>
    <row r="41" spans="1:31" s="48" customFormat="1" ht="38.25" customHeight="1" thickBot="1" x14ac:dyDescent="0.3">
      <c r="A41" s="124"/>
      <c r="B41" s="126"/>
      <c r="C41" s="41"/>
      <c r="D41" s="39" t="s">
        <v>15</v>
      </c>
      <c r="E41" s="62" t="s">
        <v>14</v>
      </c>
      <c r="F41" s="73">
        <f>F11</f>
        <v>7008</v>
      </c>
      <c r="G41" s="128"/>
      <c r="H41" s="75">
        <f>H11</f>
        <v>7021</v>
      </c>
      <c r="I41" s="151"/>
      <c r="J41" s="75">
        <f>J11</f>
        <v>7703</v>
      </c>
      <c r="K41" s="151"/>
      <c r="L41" s="75">
        <f>L11</f>
        <v>7690</v>
      </c>
      <c r="M41" s="151"/>
      <c r="N41" s="75">
        <f>N11</f>
        <v>8985</v>
      </c>
      <c r="O41" s="151"/>
      <c r="P41" s="75">
        <f>P11</f>
        <v>7983</v>
      </c>
      <c r="Q41" s="151"/>
      <c r="R41" s="75">
        <f>R11</f>
        <v>8086</v>
      </c>
      <c r="S41" s="151"/>
      <c r="T41" s="75">
        <f>T11</f>
        <v>8449</v>
      </c>
      <c r="U41" s="151"/>
      <c r="V41" s="75">
        <f>V11</f>
        <v>8434</v>
      </c>
      <c r="W41" s="116"/>
      <c r="X41" s="75">
        <f>X11</f>
        <v>9309</v>
      </c>
      <c r="Y41" s="116"/>
      <c r="Z41" s="75">
        <f>Z11</f>
        <v>7027</v>
      </c>
      <c r="AA41" s="118"/>
      <c r="AB41" s="75"/>
      <c r="AC41" s="118"/>
      <c r="AD41" s="50">
        <f t="shared" si="1"/>
        <v>87695</v>
      </c>
      <c r="AE41" s="120"/>
    </row>
    <row r="42" spans="1:31" ht="15.75" thickBot="1" x14ac:dyDescent="0.3">
      <c r="A42" s="12"/>
      <c r="B42" s="12"/>
      <c r="C42" s="12"/>
      <c r="D42" s="12"/>
      <c r="E42" s="12"/>
      <c r="F42" s="54"/>
      <c r="G42" s="82"/>
      <c r="H42" s="23"/>
      <c r="I42" s="13"/>
      <c r="J42" s="23"/>
      <c r="K42" s="13"/>
      <c r="L42" s="23"/>
      <c r="M42" s="13"/>
      <c r="N42" s="23"/>
      <c r="O42" s="13"/>
      <c r="P42" s="23"/>
      <c r="Q42" s="13"/>
      <c r="R42" s="23"/>
      <c r="S42" s="90"/>
      <c r="T42" s="23"/>
      <c r="U42" s="90"/>
      <c r="V42" s="23"/>
      <c r="W42" s="82"/>
      <c r="X42" s="23"/>
      <c r="Y42" s="82"/>
      <c r="Z42" s="23"/>
      <c r="AA42" s="13"/>
      <c r="AB42" s="23"/>
      <c r="AC42" s="13"/>
      <c r="AD42" s="23"/>
      <c r="AE42" s="13"/>
    </row>
    <row r="43" spans="1:31" ht="16.5" thickBot="1" x14ac:dyDescent="0.3">
      <c r="A43" s="32"/>
      <c r="B43" s="47" t="s">
        <v>13</v>
      </c>
      <c r="C43" s="9"/>
      <c r="D43" s="9"/>
      <c r="E43" s="61"/>
      <c r="F43" s="55"/>
      <c r="G43" s="83"/>
      <c r="H43" s="24"/>
      <c r="I43" s="10"/>
      <c r="J43" s="24"/>
      <c r="K43" s="10"/>
      <c r="L43" s="34"/>
      <c r="M43" s="22"/>
      <c r="N43" s="34"/>
      <c r="O43" s="22"/>
      <c r="P43" s="34"/>
      <c r="Q43" s="22"/>
      <c r="R43" s="34"/>
      <c r="S43" s="88"/>
      <c r="T43" s="34"/>
      <c r="U43" s="88"/>
      <c r="V43" s="34"/>
      <c r="W43" s="79"/>
      <c r="X43" s="34"/>
      <c r="Y43" s="79"/>
      <c r="Z43" s="34"/>
      <c r="AA43" s="22"/>
      <c r="AB43" s="34"/>
      <c r="AC43" s="33"/>
      <c r="AD43" s="140"/>
      <c r="AE43" s="142" t="s">
        <v>9</v>
      </c>
    </row>
    <row r="44" spans="1:31" ht="30.75" customHeight="1" thickBot="1" x14ac:dyDescent="0.3">
      <c r="A44" s="8" t="s">
        <v>91</v>
      </c>
      <c r="B44" s="7" t="s">
        <v>12</v>
      </c>
      <c r="C44" s="15" t="s">
        <v>11</v>
      </c>
      <c r="D44" s="7"/>
      <c r="E44" s="52" t="s">
        <v>10</v>
      </c>
      <c r="F44" s="52" t="s">
        <v>79</v>
      </c>
      <c r="G44" s="19" t="s">
        <v>9</v>
      </c>
      <c r="H44" s="18" t="s">
        <v>80</v>
      </c>
      <c r="I44" s="19" t="s">
        <v>9</v>
      </c>
      <c r="J44" s="28" t="s">
        <v>81</v>
      </c>
      <c r="K44" s="19" t="s">
        <v>9</v>
      </c>
      <c r="L44" s="28" t="s">
        <v>82</v>
      </c>
      <c r="M44" s="19" t="s">
        <v>9</v>
      </c>
      <c r="N44" s="28" t="s">
        <v>83</v>
      </c>
      <c r="O44" s="19" t="s">
        <v>9</v>
      </c>
      <c r="P44" s="28" t="s">
        <v>84</v>
      </c>
      <c r="Q44" s="19" t="s">
        <v>9</v>
      </c>
      <c r="R44" s="28" t="s">
        <v>85</v>
      </c>
      <c r="S44" s="89" t="s">
        <v>9</v>
      </c>
      <c r="T44" s="28" t="s">
        <v>86</v>
      </c>
      <c r="U44" s="89" t="s">
        <v>9</v>
      </c>
      <c r="V44" s="28" t="s">
        <v>87</v>
      </c>
      <c r="W44" s="19" t="s">
        <v>9</v>
      </c>
      <c r="X44" s="28" t="s">
        <v>88</v>
      </c>
      <c r="Y44" s="19" t="s">
        <v>9</v>
      </c>
      <c r="Z44" s="28" t="s">
        <v>89</v>
      </c>
      <c r="AA44" s="19" t="s">
        <v>9</v>
      </c>
      <c r="AB44" s="28" t="s">
        <v>90</v>
      </c>
      <c r="AC44" s="19" t="s">
        <v>9</v>
      </c>
      <c r="AD44" s="141"/>
      <c r="AE44" s="143"/>
    </row>
    <row r="45" spans="1:31" s="66" customFormat="1" ht="38.25" customHeight="1" x14ac:dyDescent="0.25">
      <c r="A45" s="123">
        <v>15</v>
      </c>
      <c r="B45" s="125" t="s">
        <v>8</v>
      </c>
      <c r="C45" s="4"/>
      <c r="D45" s="3" t="s">
        <v>7</v>
      </c>
      <c r="E45" s="63" t="s">
        <v>6</v>
      </c>
      <c r="F45" s="57">
        <v>1</v>
      </c>
      <c r="G45" s="144">
        <f>IF(F46="","",((F45/F46)*100))</f>
        <v>0.14492753623188406</v>
      </c>
      <c r="H45" s="37">
        <v>1</v>
      </c>
      <c r="I45" s="146">
        <f>IF(H46="","",((H45/H46)*100))</f>
        <v>0.1358695652173913</v>
      </c>
      <c r="J45" s="37">
        <v>0</v>
      </c>
      <c r="K45" s="138">
        <f>IF(J46="","",((J45/J46)*100))</f>
        <v>0</v>
      </c>
      <c r="L45" s="37">
        <v>0</v>
      </c>
      <c r="M45" s="138">
        <f>IF(L46="","",((L45/L46)*100))</f>
        <v>0</v>
      </c>
      <c r="N45" s="37">
        <v>0</v>
      </c>
      <c r="O45" s="138">
        <f>IF(N46="","",((N45/N46)*100))</f>
        <v>0</v>
      </c>
      <c r="P45" s="37">
        <v>1</v>
      </c>
      <c r="Q45" s="138">
        <f>IF(P46="","",((P45/P46)*100))</f>
        <v>0.14104372355430184</v>
      </c>
      <c r="R45" s="37">
        <v>0</v>
      </c>
      <c r="S45" s="138">
        <f>IF(R46="","",((R45/R46)*100))</f>
        <v>0</v>
      </c>
      <c r="T45" s="37">
        <v>0</v>
      </c>
      <c r="U45" s="138">
        <f>IF(T46="","",((T45/T46)*100))</f>
        <v>0</v>
      </c>
      <c r="V45" s="35">
        <v>0</v>
      </c>
      <c r="W45" s="127">
        <f>IF(V46="","",((V45/V46)*100))</f>
        <v>0</v>
      </c>
      <c r="X45" s="35">
        <v>1</v>
      </c>
      <c r="Y45" s="115">
        <f>IF(X46="","",((X45/X46)*100))</f>
        <v>0.14347202295552369</v>
      </c>
      <c r="Z45" s="35">
        <v>2</v>
      </c>
      <c r="AA45" s="148">
        <f>IF(Z46="","",((Z45/Z46)*100))</f>
        <v>0.29895366218236175</v>
      </c>
      <c r="AB45" s="35"/>
      <c r="AC45" s="148"/>
      <c r="AD45" s="17">
        <f>IF((F45+H45+J45+L45+N45+P45+R45+T45+V45+X45+Z45+AB45)&gt;0,(F45+H45+J45+L45+N45+P45+R45+T45+V45+X45+Z45+AB45),"")</f>
        <v>6</v>
      </c>
      <c r="AE45" s="131">
        <f>IFERROR((IF(AD46="","",AD45/AD46)),"")</f>
        <v>7.4524903738666009E-4</v>
      </c>
    </row>
    <row r="46" spans="1:31" s="48" customFormat="1" ht="38.25" customHeight="1" thickBot="1" x14ac:dyDescent="0.3">
      <c r="A46" s="124"/>
      <c r="B46" s="126"/>
      <c r="C46" s="49"/>
      <c r="D46" s="39" t="s">
        <v>5</v>
      </c>
      <c r="E46" s="62" t="s">
        <v>0</v>
      </c>
      <c r="F46" s="59">
        <f>F25</f>
        <v>690</v>
      </c>
      <c r="G46" s="145"/>
      <c r="H46" s="46">
        <f>H25</f>
        <v>736</v>
      </c>
      <c r="I46" s="147"/>
      <c r="J46" s="46">
        <f>J25</f>
        <v>782</v>
      </c>
      <c r="K46" s="139"/>
      <c r="L46" s="46">
        <f>L25</f>
        <v>791</v>
      </c>
      <c r="M46" s="139"/>
      <c r="N46" s="46">
        <f>N25</f>
        <v>739</v>
      </c>
      <c r="O46" s="139"/>
      <c r="P46" s="46">
        <f>P25</f>
        <v>709</v>
      </c>
      <c r="Q46" s="139"/>
      <c r="R46" s="46">
        <f>R25</f>
        <v>738</v>
      </c>
      <c r="S46" s="139"/>
      <c r="T46" s="46">
        <f>T25</f>
        <v>784</v>
      </c>
      <c r="U46" s="139"/>
      <c r="V46" s="45">
        <f>V25</f>
        <v>716</v>
      </c>
      <c r="W46" s="128"/>
      <c r="X46" s="45">
        <f>X25</f>
        <v>697</v>
      </c>
      <c r="Y46" s="116"/>
      <c r="Z46" s="45">
        <f>Z25</f>
        <v>669</v>
      </c>
      <c r="AA46" s="149"/>
      <c r="AB46" s="45"/>
      <c r="AC46" s="149"/>
      <c r="AD46" s="50">
        <f t="shared" ref="AD46:AD50" si="9">IF((F46+H46+J46+L46+N46+P46+R46+T46+V46+X46+Z46+AB46)&gt;0,(F46+H46+J46+L46+N46+P46+R46+T46+V46+X46+Z46+AB46),"")</f>
        <v>8051</v>
      </c>
      <c r="AE46" s="132"/>
    </row>
    <row r="47" spans="1:31" ht="38.25" customHeight="1" x14ac:dyDescent="0.25">
      <c r="A47" s="133">
        <v>16</v>
      </c>
      <c r="B47" s="134" t="s">
        <v>4</v>
      </c>
      <c r="C47" s="6"/>
      <c r="D47" s="3" t="s">
        <v>3</v>
      </c>
      <c r="E47" s="64" t="s">
        <v>2</v>
      </c>
      <c r="F47" s="57">
        <v>8</v>
      </c>
      <c r="G47" s="136">
        <f>IF(F48="","",((F47/F48)*100))</f>
        <v>1.1594202898550725</v>
      </c>
      <c r="H47" s="37">
        <v>6</v>
      </c>
      <c r="I47" s="99">
        <f>IF(H48="","",((H47/H48)*100))</f>
        <v>0.81521739130434778</v>
      </c>
      <c r="J47" s="37">
        <v>6</v>
      </c>
      <c r="K47" s="105">
        <f>IF(J48="","",((J47/J48)*100))</f>
        <v>0.76726342710997442</v>
      </c>
      <c r="L47" s="37">
        <v>6</v>
      </c>
      <c r="M47" s="105">
        <f>IF(L48="","",((L47/L48)*100))</f>
        <v>0.75853350189633373</v>
      </c>
      <c r="N47" s="37">
        <v>9</v>
      </c>
      <c r="O47" s="105">
        <f>IF(N48="","",((N47/N48)*100))</f>
        <v>1.2178619756427604</v>
      </c>
      <c r="P47" s="37">
        <v>5</v>
      </c>
      <c r="Q47" s="105">
        <f>IF(P48="","",((P47/P48)*100))</f>
        <v>0.70521861777150918</v>
      </c>
      <c r="R47" s="37">
        <v>6</v>
      </c>
      <c r="S47" s="105">
        <f>IF(R48="","",((R47/R48)*100))</f>
        <v>0.81300813008130091</v>
      </c>
      <c r="T47" s="37">
        <v>5</v>
      </c>
      <c r="U47" s="105">
        <f>IF(T48="","",((T47/T48)*100))</f>
        <v>0.63775510204081631</v>
      </c>
      <c r="V47" s="35">
        <v>6</v>
      </c>
      <c r="W47" s="107">
        <f>IF(V48="","",((V47/V48)*100))</f>
        <v>0.83798882681564246</v>
      </c>
      <c r="X47" s="35">
        <v>12</v>
      </c>
      <c r="Y47" s="109">
        <f>IF(X48="","",((X47/X48)*100))</f>
        <v>1.7216642754662841</v>
      </c>
      <c r="Z47" s="44"/>
      <c r="AA47" s="101"/>
      <c r="AB47" s="35"/>
      <c r="AC47" s="101"/>
      <c r="AD47" s="17">
        <f>IF((F47+H47+J47+L47+N47+P47+R47+T47+V47+X47+Z47+AB47)&gt;0,(F47+H47+J47+L47+N47+P47+R47+T47+V47+X47+Z47+AB47),"")</f>
        <v>69</v>
      </c>
      <c r="AE47" s="129">
        <f t="shared" ref="AE47" si="10">IFERROR((IF(AD48="","",AD47/AD48)),"")</f>
        <v>8.5703639299465912E-3</v>
      </c>
    </row>
    <row r="48" spans="1:31" ht="38.25" customHeight="1" thickBot="1" x14ac:dyDescent="0.3">
      <c r="A48" s="112"/>
      <c r="B48" s="135"/>
      <c r="C48" s="5"/>
      <c r="D48" s="2" t="s">
        <v>1</v>
      </c>
      <c r="E48" s="60" t="s">
        <v>0</v>
      </c>
      <c r="F48" s="57">
        <f>F25</f>
        <v>690</v>
      </c>
      <c r="G48" s="137"/>
      <c r="H48" s="38">
        <f>H25</f>
        <v>736</v>
      </c>
      <c r="I48" s="100"/>
      <c r="J48" s="38">
        <f>J25</f>
        <v>782</v>
      </c>
      <c r="K48" s="106"/>
      <c r="L48" s="38">
        <f>L25</f>
        <v>791</v>
      </c>
      <c r="M48" s="106"/>
      <c r="N48" s="38">
        <f>N25</f>
        <v>739</v>
      </c>
      <c r="O48" s="106"/>
      <c r="P48" s="38">
        <f>P25</f>
        <v>709</v>
      </c>
      <c r="Q48" s="106"/>
      <c r="R48" s="38">
        <f>R25</f>
        <v>738</v>
      </c>
      <c r="S48" s="106"/>
      <c r="T48" s="38">
        <f>T25</f>
        <v>784</v>
      </c>
      <c r="U48" s="106"/>
      <c r="V48" s="45">
        <f>V25</f>
        <v>716</v>
      </c>
      <c r="W48" s="108"/>
      <c r="X48" s="36">
        <f>X25</f>
        <v>697</v>
      </c>
      <c r="Y48" s="110"/>
      <c r="Z48" s="36">
        <f>Z25</f>
        <v>669</v>
      </c>
      <c r="AA48" s="102"/>
      <c r="AB48" s="36"/>
      <c r="AC48" s="102"/>
      <c r="AD48" s="50">
        <f t="shared" si="9"/>
        <v>8051</v>
      </c>
      <c r="AE48" s="130"/>
    </row>
    <row r="49" spans="1:31" ht="38.25" customHeight="1" x14ac:dyDescent="0.25">
      <c r="A49" s="111">
        <v>17</v>
      </c>
      <c r="B49" s="113" t="s">
        <v>92</v>
      </c>
      <c r="C49" s="4"/>
      <c r="D49" s="3" t="s">
        <v>93</v>
      </c>
      <c r="E49" s="63" t="s">
        <v>94</v>
      </c>
      <c r="F49" s="57">
        <v>151</v>
      </c>
      <c r="G49" s="105">
        <f>IF(F50="","",((F49/F50)*100))</f>
        <v>58.301158301158296</v>
      </c>
      <c r="H49" s="37">
        <v>135</v>
      </c>
      <c r="I49" s="105">
        <f>IF(H50="","",((H49/H50)*100))</f>
        <v>46.875</v>
      </c>
      <c r="J49" s="37">
        <v>162</v>
      </c>
      <c r="K49" s="105">
        <f>IF(J50="","",((J49/J50)*100))</f>
        <v>48.50299401197605</v>
      </c>
      <c r="L49" s="37">
        <v>162</v>
      </c>
      <c r="M49" s="105">
        <f>IF(L50="","",((L49/L50)*100))</f>
        <v>48.50299401197605</v>
      </c>
      <c r="N49" s="37">
        <v>152</v>
      </c>
      <c r="O49" s="105">
        <f>IF(N50="","",((N49/N50)*100))</f>
        <v>51.178451178451176</v>
      </c>
      <c r="P49" s="37">
        <v>143</v>
      </c>
      <c r="Q49" s="105">
        <f>IF(P50="","",((P49/P50)*100))</f>
        <v>55.642023346303503</v>
      </c>
      <c r="R49" s="37">
        <v>187</v>
      </c>
      <c r="S49" s="99">
        <f>IF(R50="","",((R49/R50)*100))</f>
        <v>58.4375</v>
      </c>
      <c r="T49" s="37">
        <v>194</v>
      </c>
      <c r="U49" s="105">
        <f>IF(T50="","",((T49/T50)*100))</f>
        <v>59.692307692307686</v>
      </c>
      <c r="V49" s="35">
        <v>162</v>
      </c>
      <c r="W49" s="107">
        <f>IF(V50="","",((V49/V50)*100))</f>
        <v>51.757188498402549</v>
      </c>
      <c r="X49" s="44">
        <v>141</v>
      </c>
      <c r="Y49" s="109">
        <f>IF(X50="","",((X49/X50)*100))</f>
        <v>55.731225296442688</v>
      </c>
      <c r="Z49" s="37"/>
      <c r="AA49" s="99" t="str">
        <f>IF(Z50="","",((Z49/Z50)*100))</f>
        <v/>
      </c>
      <c r="AB49" s="37"/>
      <c r="AC49" s="101" t="str">
        <f>IF(AB50="","",((AB49/AB50)*100))</f>
        <v/>
      </c>
      <c r="AD49" s="17">
        <f t="shared" si="9"/>
        <v>1589</v>
      </c>
      <c r="AE49" s="103">
        <f>IFERROR((IF(AD50="","",AD49/AD50*100)),"")</f>
        <v>53.322147651006716</v>
      </c>
    </row>
    <row r="50" spans="1:31" ht="38.25" customHeight="1" thickBot="1" x14ac:dyDescent="0.3">
      <c r="A50" s="112"/>
      <c r="B50" s="114"/>
      <c r="C50" s="96"/>
      <c r="D50" s="2" t="s">
        <v>95</v>
      </c>
      <c r="E50" s="63" t="s">
        <v>96</v>
      </c>
      <c r="F50" s="57">
        <v>259</v>
      </c>
      <c r="G50" s="106"/>
      <c r="H50" s="38">
        <v>288</v>
      </c>
      <c r="I50" s="106"/>
      <c r="J50" s="38">
        <v>334</v>
      </c>
      <c r="K50" s="106"/>
      <c r="L50" s="38">
        <v>334</v>
      </c>
      <c r="M50" s="106"/>
      <c r="N50" s="38">
        <v>297</v>
      </c>
      <c r="O50" s="106"/>
      <c r="P50" s="38">
        <v>257</v>
      </c>
      <c r="Q50" s="106"/>
      <c r="R50" s="38">
        <v>320</v>
      </c>
      <c r="S50" s="100"/>
      <c r="T50" s="38">
        <v>325</v>
      </c>
      <c r="U50" s="106"/>
      <c r="V50" s="36">
        <v>313</v>
      </c>
      <c r="W50" s="108"/>
      <c r="X50" s="45">
        <v>253</v>
      </c>
      <c r="Y50" s="110"/>
      <c r="Z50" s="38"/>
      <c r="AA50" s="100"/>
      <c r="AB50" s="38"/>
      <c r="AC50" s="102"/>
      <c r="AD50" s="29">
        <f t="shared" si="9"/>
        <v>2980</v>
      </c>
      <c r="AE50" s="104"/>
    </row>
    <row r="53" spans="1:31" x14ac:dyDescent="0.25">
      <c r="Q53" s="87"/>
      <c r="S53" s="1"/>
      <c r="U53" s="1"/>
      <c r="AB53" s="70"/>
      <c r="AC53" s="70"/>
      <c r="AD53" s="70"/>
      <c r="AE53" s="70"/>
    </row>
    <row r="54" spans="1:31" x14ac:dyDescent="0.25">
      <c r="M54" s="97"/>
      <c r="N54" s="97"/>
      <c r="O54" s="97"/>
      <c r="Q54" s="87"/>
      <c r="S54" s="1"/>
      <c r="U54" s="1"/>
      <c r="AB54" s="70"/>
      <c r="AC54" s="70"/>
      <c r="AD54" s="70"/>
      <c r="AE54" s="70"/>
    </row>
    <row r="55" spans="1:31" x14ac:dyDescent="0.25">
      <c r="Q55" s="87"/>
      <c r="S55" s="1"/>
      <c r="U55" s="1"/>
      <c r="AB55" s="70"/>
      <c r="AC55" s="70"/>
      <c r="AD55" s="70"/>
      <c r="AE55" s="70"/>
    </row>
    <row r="56" spans="1:31" x14ac:dyDescent="0.25">
      <c r="M56" s="98"/>
      <c r="N56" s="98"/>
      <c r="O56" s="98"/>
      <c r="Q56" s="87"/>
      <c r="S56" s="1"/>
      <c r="U56" s="1"/>
      <c r="AB56" s="70"/>
      <c r="AC56" s="70"/>
      <c r="AD56" s="70"/>
      <c r="AE56" s="70"/>
    </row>
    <row r="57" spans="1:31" x14ac:dyDescent="0.25">
      <c r="Q57" s="87"/>
      <c r="S57" s="1"/>
      <c r="U57" s="1"/>
      <c r="AB57" s="70"/>
      <c r="AC57" s="70"/>
      <c r="AD57" s="70"/>
      <c r="AE57" s="70"/>
    </row>
  </sheetData>
  <mergeCells count="266">
    <mergeCell ref="O11:O12"/>
    <mergeCell ref="Q11:Q12"/>
    <mergeCell ref="A11:A12"/>
    <mergeCell ref="B11:B12"/>
    <mergeCell ref="G11:G12"/>
    <mergeCell ref="I11:I12"/>
    <mergeCell ref="K11:K12"/>
    <mergeCell ref="M11:M12"/>
    <mergeCell ref="A3:AE3"/>
    <mergeCell ref="A4:AE4"/>
    <mergeCell ref="C5:D5"/>
    <mergeCell ref="G5:H5"/>
    <mergeCell ref="C7:E7"/>
    <mergeCell ref="AD9:AD10"/>
    <mergeCell ref="AE9:AE10"/>
    <mergeCell ref="AA11:AA12"/>
    <mergeCell ref="AC11:AC12"/>
    <mergeCell ref="AE11:AE12"/>
    <mergeCell ref="S11:S12"/>
    <mergeCell ref="U11:U12"/>
    <mergeCell ref="W11:W12"/>
    <mergeCell ref="Y11:Y12"/>
    <mergeCell ref="AC13:AC14"/>
    <mergeCell ref="AE13:AE14"/>
    <mergeCell ref="A15:A16"/>
    <mergeCell ref="B15:B16"/>
    <mergeCell ref="G15:G16"/>
    <mergeCell ref="I15:I16"/>
    <mergeCell ref="K15:K16"/>
    <mergeCell ref="M15:M16"/>
    <mergeCell ref="O15:O16"/>
    <mergeCell ref="Q15:Q16"/>
    <mergeCell ref="Q13:Q14"/>
    <mergeCell ref="S13:S14"/>
    <mergeCell ref="U13:U14"/>
    <mergeCell ref="W13:W14"/>
    <mergeCell ref="Y13:Y14"/>
    <mergeCell ref="AA13:AA14"/>
    <mergeCell ref="A13:A14"/>
    <mergeCell ref="B13:B14"/>
    <mergeCell ref="G13:G14"/>
    <mergeCell ref="I13:I14"/>
    <mergeCell ref="K13:K14"/>
    <mergeCell ref="M13:M14"/>
    <mergeCell ref="O13:O14"/>
    <mergeCell ref="U17:U18"/>
    <mergeCell ref="W17:W18"/>
    <mergeCell ref="Y17:Y18"/>
    <mergeCell ref="AA17:AA18"/>
    <mergeCell ref="AC17:AC18"/>
    <mergeCell ref="AE17:AE18"/>
    <mergeCell ref="AE15:AE16"/>
    <mergeCell ref="A17:A18"/>
    <mergeCell ref="B17:B18"/>
    <mergeCell ref="G17:G18"/>
    <mergeCell ref="I17:I18"/>
    <mergeCell ref="K17:K18"/>
    <mergeCell ref="M17:M18"/>
    <mergeCell ref="O17:O18"/>
    <mergeCell ref="Q17:Q18"/>
    <mergeCell ref="S17:S18"/>
    <mergeCell ref="S15:S16"/>
    <mergeCell ref="U15:U16"/>
    <mergeCell ref="W15:W16"/>
    <mergeCell ref="Y15:Y16"/>
    <mergeCell ref="AA15:AA16"/>
    <mergeCell ref="AC15:AC16"/>
    <mergeCell ref="AD20:AD21"/>
    <mergeCell ref="AE20:AE21"/>
    <mergeCell ref="A22:A23"/>
    <mergeCell ref="B22:B23"/>
    <mergeCell ref="G22:G23"/>
    <mergeCell ref="I22:I23"/>
    <mergeCell ref="K22:K23"/>
    <mergeCell ref="M22:M23"/>
    <mergeCell ref="O22:O23"/>
    <mergeCell ref="Q22:Q23"/>
    <mergeCell ref="U24:U25"/>
    <mergeCell ref="W24:W25"/>
    <mergeCell ref="Y24:Y25"/>
    <mergeCell ref="AA24:AA25"/>
    <mergeCell ref="AC24:AC25"/>
    <mergeCell ref="AE24:AE25"/>
    <mergeCell ref="AE22:AE23"/>
    <mergeCell ref="A24:A25"/>
    <mergeCell ref="B24:B25"/>
    <mergeCell ref="G24:G25"/>
    <mergeCell ref="I24:I25"/>
    <mergeCell ref="K24:K25"/>
    <mergeCell ref="M24:M25"/>
    <mergeCell ref="O24:O25"/>
    <mergeCell ref="Q24:Q25"/>
    <mergeCell ref="S24:S25"/>
    <mergeCell ref="S22:S23"/>
    <mergeCell ref="U22:U23"/>
    <mergeCell ref="W22:W23"/>
    <mergeCell ref="Y22:Y23"/>
    <mergeCell ref="AA22:AA23"/>
    <mergeCell ref="AC22:AC23"/>
    <mergeCell ref="A28:A29"/>
    <mergeCell ref="B28:B29"/>
    <mergeCell ref="G28:G29"/>
    <mergeCell ref="I28:I29"/>
    <mergeCell ref="K28:K29"/>
    <mergeCell ref="M28:M29"/>
    <mergeCell ref="O28:O29"/>
    <mergeCell ref="O26:O27"/>
    <mergeCell ref="Q26:Q27"/>
    <mergeCell ref="A26:A27"/>
    <mergeCell ref="B26:B27"/>
    <mergeCell ref="G26:G27"/>
    <mergeCell ref="I26:I27"/>
    <mergeCell ref="K26:K27"/>
    <mergeCell ref="M26:M27"/>
    <mergeCell ref="I30:I31"/>
    <mergeCell ref="K30:K31"/>
    <mergeCell ref="M30:M31"/>
    <mergeCell ref="O30:O31"/>
    <mergeCell ref="Q30:Q31"/>
    <mergeCell ref="Q28:Q29"/>
    <mergeCell ref="AA26:AA27"/>
    <mergeCell ref="AC26:AC27"/>
    <mergeCell ref="AE26:AE27"/>
    <mergeCell ref="S26:S27"/>
    <mergeCell ref="U26:U27"/>
    <mergeCell ref="W26:W27"/>
    <mergeCell ref="Y26:Y27"/>
    <mergeCell ref="AC28:AC29"/>
    <mergeCell ref="AE28:AE29"/>
    <mergeCell ref="S28:S29"/>
    <mergeCell ref="U28:U29"/>
    <mergeCell ref="W28:W29"/>
    <mergeCell ref="Y28:Y29"/>
    <mergeCell ref="AA28:AA29"/>
    <mergeCell ref="AE30:AE31"/>
    <mergeCell ref="S30:S31"/>
    <mergeCell ref="U30:U31"/>
    <mergeCell ref="W30:W31"/>
    <mergeCell ref="U32:U33"/>
    <mergeCell ref="W32:W33"/>
    <mergeCell ref="Y32:Y33"/>
    <mergeCell ref="AA32:AA33"/>
    <mergeCell ref="M34:M35"/>
    <mergeCell ref="AC36:AC37"/>
    <mergeCell ref="AE36:AE37"/>
    <mergeCell ref="AC32:AC33"/>
    <mergeCell ref="AE32:AE33"/>
    <mergeCell ref="AE34:AE35"/>
    <mergeCell ref="AA36:AA37"/>
    <mergeCell ref="A32:A33"/>
    <mergeCell ref="B32:B33"/>
    <mergeCell ref="G32:G33"/>
    <mergeCell ref="I32:I33"/>
    <mergeCell ref="K32:K33"/>
    <mergeCell ref="M32:M33"/>
    <mergeCell ref="O32:O33"/>
    <mergeCell ref="Q32:Q33"/>
    <mergeCell ref="S32:S33"/>
    <mergeCell ref="Y30:Y31"/>
    <mergeCell ref="AA30:AA31"/>
    <mergeCell ref="AC30:AC31"/>
    <mergeCell ref="A30:A31"/>
    <mergeCell ref="B30:B31"/>
    <mergeCell ref="G30:G31"/>
    <mergeCell ref="O38:O39"/>
    <mergeCell ref="Q38:Q39"/>
    <mergeCell ref="Q36:Q37"/>
    <mergeCell ref="AA34:AA35"/>
    <mergeCell ref="AC34:AC35"/>
    <mergeCell ref="A36:A37"/>
    <mergeCell ref="B36:B37"/>
    <mergeCell ref="G36:G37"/>
    <mergeCell ref="I36:I37"/>
    <mergeCell ref="K36:K37"/>
    <mergeCell ref="M36:M37"/>
    <mergeCell ref="O36:O37"/>
    <mergeCell ref="O34:O35"/>
    <mergeCell ref="Q34:Q35"/>
    <mergeCell ref="S34:S35"/>
    <mergeCell ref="U34:U35"/>
    <mergeCell ref="W34:W35"/>
    <mergeCell ref="Y34:Y35"/>
    <mergeCell ref="Y38:Y39"/>
    <mergeCell ref="AA38:AA39"/>
    <mergeCell ref="AC38:AC39"/>
    <mergeCell ref="A38:A39"/>
    <mergeCell ref="B38:B39"/>
    <mergeCell ref="A34:A35"/>
    <mergeCell ref="B34:B35"/>
    <mergeCell ref="G34:G35"/>
    <mergeCell ref="I34:I35"/>
    <mergeCell ref="K34:K35"/>
    <mergeCell ref="S36:S37"/>
    <mergeCell ref="U36:U37"/>
    <mergeCell ref="W36:W37"/>
    <mergeCell ref="Y36:Y37"/>
    <mergeCell ref="G38:G39"/>
    <mergeCell ref="I40:I41"/>
    <mergeCell ref="K40:K41"/>
    <mergeCell ref="M40:M41"/>
    <mergeCell ref="O40:O41"/>
    <mergeCell ref="Q40:Q41"/>
    <mergeCell ref="S40:S41"/>
    <mergeCell ref="S38:S39"/>
    <mergeCell ref="U38:U39"/>
    <mergeCell ref="W38:W39"/>
    <mergeCell ref="I38:I39"/>
    <mergeCell ref="K38:K39"/>
    <mergeCell ref="M38:M39"/>
    <mergeCell ref="U40:U41"/>
    <mergeCell ref="W40:W41"/>
    <mergeCell ref="AD43:AD44"/>
    <mergeCell ref="AE43:AE44"/>
    <mergeCell ref="A45:A46"/>
    <mergeCell ref="B45:B46"/>
    <mergeCell ref="G45:G46"/>
    <mergeCell ref="I45:I46"/>
    <mergeCell ref="K45:K46"/>
    <mergeCell ref="M45:M46"/>
    <mergeCell ref="O45:O46"/>
    <mergeCell ref="Q45:Q46"/>
    <mergeCell ref="Y45:Y46"/>
    <mergeCell ref="AA45:AA46"/>
    <mergeCell ref="AC45:AC46"/>
    <mergeCell ref="Y40:Y41"/>
    <mergeCell ref="AA40:AA41"/>
    <mergeCell ref="AC40:AC41"/>
    <mergeCell ref="AE40:AE41"/>
    <mergeCell ref="AE38:AE39"/>
    <mergeCell ref="A40:A41"/>
    <mergeCell ref="B40:B41"/>
    <mergeCell ref="G40:G41"/>
    <mergeCell ref="AA47:AA48"/>
    <mergeCell ref="AC47:AC48"/>
    <mergeCell ref="AE47:AE48"/>
    <mergeCell ref="AE45:AE46"/>
    <mergeCell ref="A47:A48"/>
    <mergeCell ref="B47:B48"/>
    <mergeCell ref="G47:G48"/>
    <mergeCell ref="I47:I48"/>
    <mergeCell ref="K47:K48"/>
    <mergeCell ref="M47:M48"/>
    <mergeCell ref="O47:O48"/>
    <mergeCell ref="Q47:Q48"/>
    <mergeCell ref="S47:S48"/>
    <mergeCell ref="S45:S46"/>
    <mergeCell ref="U45:U46"/>
    <mergeCell ref="W45:W46"/>
    <mergeCell ref="A49:A50"/>
    <mergeCell ref="B49:B50"/>
    <mergeCell ref="G49:G50"/>
    <mergeCell ref="I49:I50"/>
    <mergeCell ref="K49:K50"/>
    <mergeCell ref="M49:M50"/>
    <mergeCell ref="U47:U48"/>
    <mergeCell ref="W47:W48"/>
    <mergeCell ref="Y47:Y48"/>
    <mergeCell ref="AA49:AA50"/>
    <mergeCell ref="AC49:AC50"/>
    <mergeCell ref="AE49:AE50"/>
    <mergeCell ref="O49:O50"/>
    <mergeCell ref="Q49:Q50"/>
    <mergeCell ref="S49:S50"/>
    <mergeCell ref="U49:U50"/>
    <mergeCell ref="W49:W50"/>
    <mergeCell ref="Y49:Y50"/>
  </mergeCells>
  <pageMargins left="0.19685039370078741" right="0.19685039370078741" top="0.15748031496062992" bottom="0.15748031496062992" header="0.31496062992125984" footer="0.31496062992125984"/>
  <pageSetup paperSize="9" scale="54" orientation="landscape" verticalDpi="7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INDICADORES 2018 (OK)</vt:lpstr>
      <vt:lpstr>'INDICADORES 2018 (OK)'!Área_de_impresión</vt:lpstr>
      <vt:lpstr>'INDICADORES 2018 (OK)'!Títulos_a_imprimir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 GLADYS VERA NUÑEZ</dc:creator>
  <cp:lastModifiedBy>carmen ramos arca</cp:lastModifiedBy>
  <cp:lastPrinted>2018-12-28T14:40:18Z</cp:lastPrinted>
  <dcterms:created xsi:type="dcterms:W3CDTF">2014-04-07T13:24:52Z</dcterms:created>
  <dcterms:modified xsi:type="dcterms:W3CDTF">2019-01-03T16:19:25Z</dcterms:modified>
</cp:coreProperties>
</file>